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36701673e1ca5f32/Documents/Autos/BMW/03 - Software/FRM/"/>
    </mc:Choice>
  </mc:AlternateContent>
  <xr:revisionPtr revIDLastSave="191" documentId="8_{5130C76C-D81A-45A8-9019-74775AD0DC41}" xr6:coauthVersionLast="47" xr6:coauthVersionMax="47" xr10:uidLastSave="{41D1E118-FC5A-4A45-9428-E0625B5351BC}"/>
  <bookViews>
    <workbookView xWindow="-108" yWindow="-108" windowWidth="23256" windowHeight="12576" xr2:uid="{F74CBDE6-0577-410A-B767-70A41BE99EAB}"/>
  </bookViews>
  <sheets>
    <sheet name="gear_calc" sheetId="3" r:id="rId1"/>
    <sheet name="nEng_vVeh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3" l="1"/>
  <c r="K14" i="3" s="1"/>
  <c r="Q14" i="3" s="1"/>
  <c r="L14" i="3"/>
  <c r="R14" i="3"/>
  <c r="W14" i="3" s="1"/>
  <c r="J14" i="3"/>
  <c r="P14" i="3" s="1"/>
  <c r="U14" i="3" s="1"/>
  <c r="I14" i="3"/>
  <c r="O14" i="3"/>
  <c r="T14" i="3" s="1"/>
  <c r="H14" i="3"/>
  <c r="N14" i="3"/>
  <c r="F13" i="3"/>
  <c r="L13" i="3" s="1"/>
  <c r="R13" i="3" s="1"/>
  <c r="H13" i="3"/>
  <c r="N13" i="3" s="1"/>
  <c r="F12" i="3"/>
  <c r="K12" i="3" s="1"/>
  <c r="Q12" i="3" s="1"/>
  <c r="I12" i="3"/>
  <c r="O12" i="3" s="1"/>
  <c r="F11" i="3"/>
  <c r="L11" i="3" s="1"/>
  <c r="R11" i="3" s="1"/>
  <c r="F10" i="3"/>
  <c r="K10" i="3" s="1"/>
  <c r="Q10" i="3" s="1"/>
  <c r="L10" i="3"/>
  <c r="R10" i="3"/>
  <c r="W10" i="3" s="1"/>
  <c r="I10" i="3"/>
  <c r="O10" i="3"/>
  <c r="H10" i="3"/>
  <c r="N10" i="3" s="1"/>
  <c r="G10" i="3"/>
  <c r="M10" i="3" s="1"/>
  <c r="F9" i="3"/>
  <c r="L9" i="3" s="1"/>
  <c r="R9" i="3" s="1"/>
  <c r="H9" i="3"/>
  <c r="N9" i="3" s="1"/>
  <c r="F8" i="3"/>
  <c r="G8" i="3" s="1"/>
  <c r="M8" i="3" s="1"/>
  <c r="H8" i="3"/>
  <c r="N8" i="3" s="1"/>
  <c r="L8" i="3"/>
  <c r="R8" i="3" s="1"/>
  <c r="J8" i="3"/>
  <c r="P8" i="3" s="1"/>
  <c r="G46" i="1"/>
  <c r="F46" i="1"/>
  <c r="E46" i="1"/>
  <c r="D46" i="1"/>
  <c r="C46" i="1"/>
  <c r="F44" i="1"/>
  <c r="G43" i="1"/>
  <c r="D43" i="1"/>
  <c r="E42" i="1"/>
  <c r="H41" i="1"/>
  <c r="C41" i="1"/>
  <c r="F40" i="1"/>
  <c r="G39" i="1"/>
  <c r="D39" i="1"/>
  <c r="E38" i="1"/>
  <c r="H37" i="1"/>
  <c r="C37" i="1"/>
  <c r="F36" i="1"/>
  <c r="G35" i="1"/>
  <c r="D35" i="1"/>
  <c r="E34" i="1"/>
  <c r="H33" i="1"/>
  <c r="C33" i="1"/>
  <c r="F32" i="1"/>
  <c r="G31" i="1"/>
  <c r="D31" i="1"/>
  <c r="E30" i="1"/>
  <c r="H29" i="1"/>
  <c r="C29" i="1"/>
  <c r="F28" i="1"/>
  <c r="G25" i="1"/>
  <c r="D25" i="1"/>
  <c r="E24" i="1"/>
  <c r="H23" i="1"/>
  <c r="C23" i="1"/>
  <c r="F22" i="1"/>
  <c r="G21" i="1"/>
  <c r="D21" i="1"/>
  <c r="E20" i="1"/>
  <c r="H19" i="1"/>
  <c r="C19" i="1"/>
  <c r="F18" i="1"/>
  <c r="G17" i="1"/>
  <c r="D17" i="1"/>
  <c r="E16" i="1"/>
  <c r="H15" i="1"/>
  <c r="C15" i="1"/>
  <c r="F14" i="1"/>
  <c r="G13" i="1"/>
  <c r="D13" i="1"/>
  <c r="E12" i="1"/>
  <c r="H11" i="1"/>
  <c r="C11" i="1"/>
  <c r="G10" i="1"/>
  <c r="D10" i="1"/>
  <c r="O9" i="1"/>
  <c r="E9" i="1"/>
  <c r="D9" i="1"/>
  <c r="O8" i="1"/>
  <c r="H8" i="1"/>
  <c r="G8" i="1"/>
  <c r="C8" i="1"/>
  <c r="H7" i="1"/>
  <c r="D7" i="1"/>
  <c r="H6" i="1"/>
  <c r="D6" i="1"/>
  <c r="C6" i="1"/>
  <c r="E5" i="1"/>
  <c r="D5" i="1"/>
  <c r="F4" i="1"/>
  <c r="D4" i="1"/>
  <c r="AD2" i="1"/>
  <c r="AC2" i="1"/>
  <c r="AB2" i="1"/>
  <c r="AA2" i="1"/>
  <c r="Z2" i="1"/>
  <c r="Y2" i="1"/>
  <c r="N2" i="1"/>
  <c r="A2" i="1"/>
  <c r="E47" i="1"/>
  <c r="H44" i="1"/>
  <c r="D44" i="1"/>
  <c r="F43" i="1"/>
  <c r="H42" i="1"/>
  <c r="D42" i="1"/>
  <c r="F41" i="1"/>
  <c r="H40" i="1"/>
  <c r="D40" i="1"/>
  <c r="F39" i="1"/>
  <c r="H38" i="1"/>
  <c r="D38" i="1"/>
  <c r="F37" i="1"/>
  <c r="H36" i="1"/>
  <c r="D36" i="1"/>
  <c r="F35" i="1"/>
  <c r="H34" i="1"/>
  <c r="D34" i="1"/>
  <c r="F33" i="1"/>
  <c r="H32" i="1"/>
  <c r="D32" i="1"/>
  <c r="F31" i="1"/>
  <c r="H30" i="1"/>
  <c r="D30" i="1"/>
  <c r="F29" i="1"/>
  <c r="H28" i="1"/>
  <c r="D28" i="1"/>
  <c r="F25" i="1"/>
  <c r="H24" i="1"/>
  <c r="D24" i="1"/>
  <c r="F23" i="1"/>
  <c r="H22" i="1"/>
  <c r="D22" i="1"/>
  <c r="F21" i="1"/>
  <c r="H20" i="1"/>
  <c r="D20" i="1"/>
  <c r="F19" i="1"/>
  <c r="H18" i="1"/>
  <c r="D18" i="1"/>
  <c r="F17" i="1"/>
  <c r="H16" i="1"/>
  <c r="D16" i="1"/>
  <c r="F15" i="1"/>
  <c r="H14" i="1"/>
  <c r="D14" i="1"/>
  <c r="F13" i="1"/>
  <c r="H12" i="1"/>
  <c r="D12" i="1"/>
  <c r="F11" i="1"/>
  <c r="F10" i="1"/>
  <c r="D47" i="1"/>
  <c r="G44" i="1"/>
  <c r="C44" i="1"/>
  <c r="E43" i="1"/>
  <c r="G42" i="1"/>
  <c r="C42" i="1"/>
  <c r="E41" i="1"/>
  <c r="G40" i="1"/>
  <c r="C40" i="1"/>
  <c r="E39" i="1"/>
  <c r="G38" i="1"/>
  <c r="C38" i="1"/>
  <c r="E37" i="1"/>
  <c r="G36" i="1"/>
  <c r="C36" i="1"/>
  <c r="E35" i="1"/>
  <c r="G34" i="1"/>
  <c r="C34" i="1"/>
  <c r="E33" i="1"/>
  <c r="G32" i="1"/>
  <c r="C32" i="1"/>
  <c r="E31" i="1"/>
  <c r="G30" i="1"/>
  <c r="C30" i="1"/>
  <c r="E29" i="1"/>
  <c r="G28" i="1"/>
  <c r="C28" i="1"/>
  <c r="E25" i="1"/>
  <c r="G24" i="1"/>
  <c r="C24" i="1"/>
  <c r="E23" i="1"/>
  <c r="G22" i="1"/>
  <c r="C22" i="1"/>
  <c r="E21" i="1"/>
  <c r="G20" i="1"/>
  <c r="C20" i="1"/>
  <c r="E19" i="1"/>
  <c r="G18" i="1"/>
  <c r="C18" i="1"/>
  <c r="E17" i="1"/>
  <c r="G16" i="1"/>
  <c r="C16" i="1"/>
  <c r="E15" i="1"/>
  <c r="G14" i="1"/>
  <c r="C14" i="1"/>
  <c r="E13" i="1"/>
  <c r="G12" i="1"/>
  <c r="C12" i="1"/>
  <c r="E11" i="1"/>
  <c r="E10" i="1"/>
  <c r="F9" i="1"/>
  <c r="E8" i="1"/>
  <c r="G7" i="1"/>
  <c r="C7" i="1"/>
  <c r="E6" i="1"/>
  <c r="G5" i="1"/>
  <c r="C5" i="1"/>
  <c r="E4" i="1"/>
  <c r="F47" i="1"/>
  <c r="G4" i="1"/>
  <c r="F5" i="1"/>
  <c r="F6" i="1"/>
  <c r="E7" i="1"/>
  <c r="D8" i="1"/>
  <c r="G9" i="1"/>
  <c r="H10" i="1"/>
  <c r="D11" i="1"/>
  <c r="F12" i="1"/>
  <c r="H13" i="1"/>
  <c r="D15" i="1"/>
  <c r="F16" i="1"/>
  <c r="H17" i="1"/>
  <c r="D19" i="1"/>
  <c r="F20" i="1"/>
  <c r="H21" i="1"/>
  <c r="D23" i="1"/>
  <c r="F24" i="1"/>
  <c r="H25" i="1"/>
  <c r="D29" i="1"/>
  <c r="F30" i="1"/>
  <c r="H31" i="1"/>
  <c r="D33" i="1"/>
  <c r="F34" i="1"/>
  <c r="H35" i="1"/>
  <c r="D37" i="1"/>
  <c r="F38" i="1"/>
  <c r="H39" i="1"/>
  <c r="D41" i="1"/>
  <c r="F42" i="1"/>
  <c r="H43" i="1"/>
  <c r="C47" i="1"/>
  <c r="C4" i="1"/>
  <c r="H4" i="1"/>
  <c r="H5" i="1"/>
  <c r="G6" i="1"/>
  <c r="F7" i="1"/>
  <c r="F8" i="1"/>
  <c r="C9" i="1"/>
  <c r="H9" i="1"/>
  <c r="C10" i="1"/>
  <c r="G11" i="1"/>
  <c r="C13" i="1"/>
  <c r="E14" i="1"/>
  <c r="G15" i="1"/>
  <c r="C17" i="1"/>
  <c r="E18" i="1"/>
  <c r="G19" i="1"/>
  <c r="C21" i="1"/>
  <c r="E22" i="1"/>
  <c r="G23" i="1"/>
  <c r="C25" i="1"/>
  <c r="E28" i="1"/>
  <c r="G29" i="1"/>
  <c r="C31" i="1"/>
  <c r="E32" i="1"/>
  <c r="G33" i="1"/>
  <c r="C35" i="1"/>
  <c r="E36" i="1"/>
  <c r="G37" i="1"/>
  <c r="C39" i="1"/>
  <c r="E40" i="1"/>
  <c r="G41" i="1"/>
  <c r="C43" i="1"/>
  <c r="E44" i="1"/>
  <c r="G47" i="1"/>
  <c r="T10" i="3" l="1"/>
  <c r="J12" i="3"/>
  <c r="P12" i="3" s="1"/>
  <c r="U12" i="3" s="1"/>
  <c r="S10" i="3"/>
  <c r="H12" i="3"/>
  <c r="N12" i="3" s="1"/>
  <c r="T12" i="3" s="1"/>
  <c r="J10" i="3"/>
  <c r="P10" i="3" s="1"/>
  <c r="U10" i="3" s="1"/>
  <c r="H11" i="3"/>
  <c r="N11" i="3" s="1"/>
  <c r="L12" i="3"/>
  <c r="R12" i="3" s="1"/>
  <c r="S8" i="3"/>
  <c r="V10" i="3"/>
  <c r="W12" i="3"/>
  <c r="W9" i="3"/>
  <c r="V14" i="3"/>
  <c r="K11" i="3"/>
  <c r="Q11" i="3" s="1"/>
  <c r="G13" i="3"/>
  <c r="M13" i="3" s="1"/>
  <c r="S13" i="3" s="1"/>
  <c r="K13" i="3"/>
  <c r="Q13" i="3" s="1"/>
  <c r="W13" i="3" s="1"/>
  <c r="I8" i="3"/>
  <c r="O8" i="3" s="1"/>
  <c r="T8" i="3" s="1"/>
  <c r="K8" i="3"/>
  <c r="Q8" i="3" s="1"/>
  <c r="V8" i="3" s="1"/>
  <c r="J9" i="3"/>
  <c r="P9" i="3" s="1"/>
  <c r="J11" i="3"/>
  <c r="P11" i="3" s="1"/>
  <c r="J13" i="3"/>
  <c r="P13" i="3" s="1"/>
  <c r="U13" i="3" s="1"/>
  <c r="G9" i="3"/>
  <c r="M9" i="3" s="1"/>
  <c r="S9" i="3" s="1"/>
  <c r="K9" i="3"/>
  <c r="Q9" i="3" s="1"/>
  <c r="V9" i="3" s="1"/>
  <c r="G11" i="3"/>
  <c r="M11" i="3" s="1"/>
  <c r="I9" i="3"/>
  <c r="O9" i="3" s="1"/>
  <c r="T9" i="3" s="1"/>
  <c r="I11" i="3"/>
  <c r="O11" i="3" s="1"/>
  <c r="G12" i="3"/>
  <c r="M12" i="3" s="1"/>
  <c r="S12" i="3" s="1"/>
  <c r="I13" i="3"/>
  <c r="O13" i="3" s="1"/>
  <c r="T13" i="3" s="1"/>
  <c r="G14" i="3"/>
  <c r="M14" i="3" s="1"/>
  <c r="S14" i="3" s="1"/>
  <c r="S11" i="3" l="1"/>
  <c r="V12" i="3"/>
  <c r="T11" i="3"/>
  <c r="V11" i="3"/>
  <c r="U11" i="3"/>
  <c r="V13" i="3"/>
  <c r="U8" i="3"/>
  <c r="W8" i="3"/>
  <c r="U9" i="3"/>
  <c r="W1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Bloch Peter (PS-EC/EBI5)</author>
  </authors>
  <commentList>
    <comment ref="B3" authorId="0" shapeId="0" xr:uid="{90A9C239-C7AB-47DF-B09B-EDBBAB4031FB}">
      <text>
        <r>
          <rPr>
            <b/>
            <sz val="9"/>
            <color indexed="81"/>
            <rFont val="Segoe UI"/>
            <family val="2"/>
          </rPr>
          <t>Bloch Peter (PS-EC/EBI5):</t>
        </r>
        <r>
          <rPr>
            <sz val="9"/>
            <color indexed="81"/>
            <rFont val="Segoe UI"/>
            <family val="2"/>
          </rPr>
          <t xml:space="preserve">
nmot = vfzg/3.6*30/PI*ratFD*ratGx/rdyn</t>
        </r>
      </text>
    </comment>
  </commentList>
</comments>
</file>

<file path=xl/sharedStrings.xml><?xml version="1.0" encoding="utf-8"?>
<sst xmlns="http://schemas.openxmlformats.org/spreadsheetml/2006/main" count="88" uniqueCount="63">
  <si>
    <t>rdyn</t>
  </si>
  <si>
    <t>FDratio</t>
  </si>
  <si>
    <t>G1ratio</t>
  </si>
  <si>
    <t>G2ratio</t>
  </si>
  <si>
    <t>G3ratio</t>
  </si>
  <si>
    <t>G4ratio</t>
  </si>
  <si>
    <t>G5ratio</t>
  </si>
  <si>
    <t>G6ratio</t>
  </si>
  <si>
    <t>nMN</t>
  </si>
  <si>
    <t>nMX</t>
  </si>
  <si>
    <t>Reifengröße</t>
  </si>
  <si>
    <t>rA [m]</t>
  </si>
  <si>
    <t>Getriebedaten:</t>
  </si>
  <si>
    <t>Spreizung</t>
  </si>
  <si>
    <t>1-2</t>
  </si>
  <si>
    <t>2-3</t>
  </si>
  <si>
    <t>3-4</t>
  </si>
  <si>
    <t>4-5</t>
  </si>
  <si>
    <t>5-6</t>
  </si>
  <si>
    <t>BMW M3 e46</t>
  </si>
  <si>
    <t>vfzg -&gt; nmot</t>
  </si>
  <si>
    <t>Z1</t>
  </si>
  <si>
    <t>Z2</t>
  </si>
  <si>
    <t>R</t>
  </si>
  <si>
    <t>nmot -&gt; vfzg</t>
  </si>
  <si>
    <t>dnmot_GS</t>
  </si>
  <si>
    <t>dvfzg_g2g</t>
  </si>
  <si>
    <t>K_GANG_GRENZE1_2</t>
  </si>
  <si>
    <t>K_GANG_GRENZE5_6</t>
  </si>
  <si>
    <t>K_GANG_GRENZE4_5</t>
  </si>
  <si>
    <t>K_GANG_GRENZE3_4</t>
  </si>
  <si>
    <t>K_GANG_GRENZE2_3</t>
  </si>
  <si>
    <t>Fixed Inputs</t>
  </si>
  <si>
    <t>Rim Diameter</t>
  </si>
  <si>
    <t>e46 M3 Serie</t>
  </si>
  <si>
    <t>Tyre Width</t>
  </si>
  <si>
    <t>Tyre Cross Section</t>
  </si>
  <si>
    <t>Tyre Radius</t>
  </si>
  <si>
    <t>m</t>
  </si>
  <si>
    <t>G1</t>
  </si>
  <si>
    <t>G2</t>
  </si>
  <si>
    <t>G3</t>
  </si>
  <si>
    <t>G4</t>
  </si>
  <si>
    <t>G5</t>
  </si>
  <si>
    <t>G6</t>
  </si>
  <si>
    <t>rpm</t>
  </si>
  <si>
    <t>Gang_NV</t>
  </si>
  <si>
    <t>V_ANTRIEB</t>
  </si>
  <si>
    <t>series</t>
  </si>
  <si>
    <t>new cal</t>
  </si>
  <si>
    <t>e46 M3 Winter</t>
  </si>
  <si>
    <t>e46 M3 CSL</t>
  </si>
  <si>
    <t>e46 M3 Track</t>
  </si>
  <si>
    <t>e36 s54 Track</t>
  </si>
  <si>
    <t>e36 s54 Track Opt2</t>
  </si>
  <si>
    <t>e36 s54 Track Opt3</t>
  </si>
  <si>
    <t>nEng@V_ANTRIEB</t>
  </si>
  <si>
    <t>Distance to next gear (lin interpolation)</t>
  </si>
  <si>
    <t>1_2</t>
  </si>
  <si>
    <t>2_3</t>
  </si>
  <si>
    <t>3_4</t>
  </si>
  <si>
    <t>4_5</t>
  </si>
  <si>
    <t>5_6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</si>
</sst>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70" formatCode="0.000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8"/>
      <name val="Arial"/>
      <family val="2"/>
    </font>
    <font>
      <i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" fontId="0" fillId="0" borderId="0" xfId="0" quotePrefix="1" applyNumberFormat="1"/>
    <xf numFmtId="0" fontId="0" fillId="2" borderId="0" xfId="0" applyFill="1"/>
    <xf numFmtId="0" fontId="0" fillId="3" borderId="0" xfId="0" applyFill="1"/>
    <xf numFmtId="2" fontId="0" fillId="4" borderId="0" xfId="0" applyNumberFormat="1" applyFill="1"/>
    <xf numFmtId="0" fontId="1" fillId="0" borderId="0" xfId="0" applyFont="1"/>
    <xf numFmtId="0" fontId="1" fillId="5" borderId="0" xfId="0" applyFont="1" applyFill="1"/>
    <xf numFmtId="0" fontId="0" fillId="5" borderId="0" xfId="0" applyFill="1"/>
    <xf numFmtId="1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5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170" fontId="0" fillId="0" borderId="0" xfId="0" applyNumberFormat="1"/>
    <xf numFmtId="0" fontId="1" fillId="0" borderId="0" xfId="0" applyFont="1" applyFill="1" applyAlignment="1">
      <alignment horizontal="center" vertical="center"/>
    </xf>
  </cellXfs>
  <cellStyles count="1">
    <cellStyle name="Standard" xfId="0" builtinId="0"/>
  </cellStyles>
  <dxfs count="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nEng_vVeh!$C$1</c:f>
              <c:strCache>
                <c:ptCount val="1"/>
                <c:pt idx="0">
                  <c:v>G1ratio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nEng_vVeh!$B$28:$B$43</c:f>
              <c:numCache>
                <c:formatCode>General</c:formatCode>
                <c:ptCount val="16"/>
                <c:pt idx="0">
                  <c:v>800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</c:numCache>
            </c:numRef>
          </c:xVal>
          <c:yVal>
            <c:numRef>
              <c:f>nEng_vVeh!$C$28:$C$43</c:f>
              <c:numCache>
                <c:formatCode>0.0</c:formatCode>
                <c:ptCount val="16"/>
                <c:pt idx="0">
                  <c:v>6.5160309221416277</c:v>
                </c:pt>
                <c:pt idx="1">
                  <c:v>8.145038652677032</c:v>
                </c:pt>
                <c:pt idx="2">
                  <c:v>12.217557979015551</c:v>
                </c:pt>
                <c:pt idx="3">
                  <c:v>16.290077305354064</c:v>
                </c:pt>
                <c:pt idx="4">
                  <c:v>20.362596631692583</c:v>
                </c:pt>
                <c:pt idx="5">
                  <c:v>24.435115958031101</c:v>
                </c:pt>
                <c:pt idx="6">
                  <c:v>28.507635284369613</c:v>
                </c:pt>
                <c:pt idx="7">
                  <c:v>32.580154610708128</c:v>
                </c:pt>
                <c:pt idx="8">
                  <c:v>36.652673937046643</c:v>
                </c:pt>
                <c:pt idx="9">
                  <c:v>40.725193263385165</c:v>
                </c:pt>
                <c:pt idx="10">
                  <c:v>44.797712589723687</c:v>
                </c:pt>
                <c:pt idx="11">
                  <c:v>48.870231916062203</c:v>
                </c:pt>
                <c:pt idx="12">
                  <c:v>52.942751242400718</c:v>
                </c:pt>
                <c:pt idx="13">
                  <c:v>57.015270568739226</c:v>
                </c:pt>
                <c:pt idx="14">
                  <c:v>61.087789895077748</c:v>
                </c:pt>
                <c:pt idx="15">
                  <c:v>65.160309221416256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63-4128-9F72-2E2390D94895}"/>
            </c:ext>
          </c:extLst>
        </c:ser>
        <c:ser>
          <c:idx val="1"/>
          <c:order val="1"/>
          <c:tx>
            <c:strRef>
              <c:f>nEng_vVeh!$D$1</c:f>
              <c:strCache>
                <c:ptCount val="1"/>
                <c:pt idx="0">
                  <c:v>G2ratio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nEng_vVeh!$B$28:$B$43</c:f>
              <c:numCache>
                <c:formatCode>General</c:formatCode>
                <c:ptCount val="16"/>
                <c:pt idx="0">
                  <c:v>800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</c:numCache>
            </c:numRef>
          </c:xVal>
          <c:yVal>
            <c:numRef>
              <c:f>nEng_vVeh!$D$28:$D$43</c:f>
              <c:numCache>
                <c:formatCode>0.0</c:formatCode>
                <c:ptCount val="16"/>
                <c:pt idx="0">
                  <c:v>10.895277969894249</c:v>
                </c:pt>
                <c:pt idx="1">
                  <c:v>13.619097462367808</c:v>
                </c:pt>
                <c:pt idx="2">
                  <c:v>20.428646193551717</c:v>
                </c:pt>
                <c:pt idx="3">
                  <c:v>27.238194924735616</c:v>
                </c:pt>
                <c:pt idx="4">
                  <c:v>34.047743655919518</c:v>
                </c:pt>
                <c:pt idx="5">
                  <c:v>40.857292387103435</c:v>
                </c:pt>
                <c:pt idx="6">
                  <c:v>47.66684111828733</c:v>
                </c:pt>
                <c:pt idx="7">
                  <c:v>54.476389849471232</c:v>
                </c:pt>
                <c:pt idx="8">
                  <c:v>61.285938580655134</c:v>
                </c:pt>
                <c:pt idx="9">
                  <c:v>68.095487311839037</c:v>
                </c:pt>
                <c:pt idx="10">
                  <c:v>74.905036043022946</c:v>
                </c:pt>
                <c:pt idx="11">
                  <c:v>81.71458477420687</c:v>
                </c:pt>
                <c:pt idx="12">
                  <c:v>88.524133505390751</c:v>
                </c:pt>
                <c:pt idx="13">
                  <c:v>95.33368223657466</c:v>
                </c:pt>
                <c:pt idx="14">
                  <c:v>102.14323096775857</c:v>
                </c:pt>
                <c:pt idx="15">
                  <c:v>108.95277969894246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63-4128-9F72-2E2390D94895}"/>
            </c:ext>
          </c:extLst>
        </c:ser>
        <c:ser>
          <c:idx val="2"/>
          <c:order val="2"/>
          <c:tx>
            <c:strRef>
              <c:f>nEng_vVeh!$E$1</c:f>
              <c:strCache>
                <c:ptCount val="1"/>
                <c:pt idx="0">
                  <c:v>G3ratio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nEng_vVeh!$B$28:$B$43</c:f>
              <c:numCache>
                <c:formatCode>General</c:formatCode>
                <c:ptCount val="16"/>
                <c:pt idx="0">
                  <c:v>800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</c:numCache>
            </c:numRef>
          </c:xVal>
          <c:yVal>
            <c:numRef>
              <c:f>nEng_vVeh!$E$28:$E$43</c:f>
              <c:numCache>
                <c:formatCode>0.0</c:formatCode>
                <c:ptCount val="16"/>
                <c:pt idx="0">
                  <c:v>16.50285362965408</c:v>
                </c:pt>
                <c:pt idx="1">
                  <c:v>20.628567037067597</c:v>
                </c:pt>
                <c:pt idx="2">
                  <c:v>30.942850555601403</c:v>
                </c:pt>
                <c:pt idx="3">
                  <c:v>41.257134074135195</c:v>
                </c:pt>
                <c:pt idx="4">
                  <c:v>51.571417592668993</c:v>
                </c:pt>
                <c:pt idx="5">
                  <c:v>61.885701111202806</c:v>
                </c:pt>
                <c:pt idx="6">
                  <c:v>72.199984629736591</c:v>
                </c:pt>
                <c:pt idx="7">
                  <c:v>82.514268148270389</c:v>
                </c:pt>
                <c:pt idx="8">
                  <c:v>92.828551666804174</c:v>
                </c:pt>
                <c:pt idx="9">
                  <c:v>103.14283518533799</c:v>
                </c:pt>
                <c:pt idx="10">
                  <c:v>113.4571187038718</c:v>
                </c:pt>
                <c:pt idx="11">
                  <c:v>123.77140222240561</c:v>
                </c:pt>
                <c:pt idx="12">
                  <c:v>134.0856857409394</c:v>
                </c:pt>
                <c:pt idx="13">
                  <c:v>144.39996925947318</c:v>
                </c:pt>
                <c:pt idx="14">
                  <c:v>154.71425277800702</c:v>
                </c:pt>
                <c:pt idx="15">
                  <c:v>165.02853629654078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63-4128-9F72-2E2390D94895}"/>
            </c:ext>
          </c:extLst>
        </c:ser>
        <c:ser>
          <c:idx val="3"/>
          <c:order val="3"/>
          <c:tx>
            <c:strRef>
              <c:f>nEng_vVeh!$F$1</c:f>
              <c:strCache>
                <c:ptCount val="1"/>
                <c:pt idx="0">
                  <c:v>G4ratio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nEng_vVeh!$B$28:$B$43</c:f>
              <c:numCache>
                <c:formatCode>General</c:formatCode>
                <c:ptCount val="16"/>
                <c:pt idx="0">
                  <c:v>800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</c:numCache>
            </c:numRef>
          </c:xVal>
          <c:yVal>
            <c:numRef>
              <c:f>nEng_vVeh!$F$28:$F$43</c:f>
              <c:numCache>
                <c:formatCode>0.0</c:formatCode>
                <c:ptCount val="16"/>
                <c:pt idx="0">
                  <c:v>22.465956531723215</c:v>
                </c:pt>
                <c:pt idx="1">
                  <c:v>28.082445664654013</c:v>
                </c:pt>
                <c:pt idx="2">
                  <c:v>42.123668496981033</c:v>
                </c:pt>
                <c:pt idx="3">
                  <c:v>56.164891329308027</c:v>
                </c:pt>
                <c:pt idx="4">
                  <c:v>70.206114161635028</c:v>
                </c:pt>
                <c:pt idx="5">
                  <c:v>84.247336993962065</c:v>
                </c:pt>
                <c:pt idx="6">
                  <c:v>98.288559826289031</c:v>
                </c:pt>
                <c:pt idx="7">
                  <c:v>112.32978265861605</c:v>
                </c:pt>
                <c:pt idx="8">
                  <c:v>126.37100549094305</c:v>
                </c:pt>
                <c:pt idx="9">
                  <c:v>140.41222832327006</c:v>
                </c:pt>
                <c:pt idx="10">
                  <c:v>154.45345115559709</c:v>
                </c:pt>
                <c:pt idx="11">
                  <c:v>168.49467398792413</c:v>
                </c:pt>
                <c:pt idx="12">
                  <c:v>182.53589682025111</c:v>
                </c:pt>
                <c:pt idx="13">
                  <c:v>196.57711965257806</c:v>
                </c:pt>
                <c:pt idx="14">
                  <c:v>210.61834248490513</c:v>
                </c:pt>
                <c:pt idx="15">
                  <c:v>224.65956531723211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63-4128-9F72-2E2390D94895}"/>
            </c:ext>
          </c:extLst>
        </c:ser>
        <c:ser>
          <c:idx val="4"/>
          <c:order val="4"/>
          <c:tx>
            <c:strRef>
              <c:f>nEng_vVeh!$G$1</c:f>
              <c:strCache>
                <c:ptCount val="1"/>
                <c:pt idx="0">
                  <c:v>G5ratio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nEng_vVeh!$B$28:$B$43</c:f>
              <c:numCache>
                <c:formatCode>General</c:formatCode>
                <c:ptCount val="16"/>
                <c:pt idx="0">
                  <c:v>800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</c:numCache>
            </c:numRef>
          </c:xVal>
          <c:yVal>
            <c:numRef>
              <c:f>nEng_vVeh!$G$28:$G$43</c:f>
              <c:numCache>
                <c:formatCode>0.0</c:formatCode>
                <c:ptCount val="16"/>
                <c:pt idx="0">
                  <c:v>27.543262707892662</c:v>
                </c:pt>
                <c:pt idx="1">
                  <c:v>34.429078384865818</c:v>
                </c:pt>
                <c:pt idx="2">
                  <c:v>51.643617577298741</c:v>
                </c:pt>
                <c:pt idx="3">
                  <c:v>68.858156769731636</c:v>
                </c:pt>
                <c:pt idx="4">
                  <c:v>86.072695962164545</c:v>
                </c:pt>
                <c:pt idx="5">
                  <c:v>103.28723515459748</c:v>
                </c:pt>
                <c:pt idx="6">
                  <c:v>120.50177434703036</c:v>
                </c:pt>
                <c:pt idx="7">
                  <c:v>137.71631353946327</c:v>
                </c:pt>
                <c:pt idx="8">
                  <c:v>154.93085273189618</c:v>
                </c:pt>
                <c:pt idx="9">
                  <c:v>172.14539192432909</c:v>
                </c:pt>
                <c:pt idx="10">
                  <c:v>189.35993111676203</c:v>
                </c:pt>
                <c:pt idx="11">
                  <c:v>206.57447030919496</c:v>
                </c:pt>
                <c:pt idx="12">
                  <c:v>223.78900950162785</c:v>
                </c:pt>
                <c:pt idx="13">
                  <c:v>241.00354869406073</c:v>
                </c:pt>
                <c:pt idx="14">
                  <c:v>258.21808788649372</c:v>
                </c:pt>
                <c:pt idx="15">
                  <c:v>275.43262707892654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63-4128-9F72-2E2390D94895}"/>
            </c:ext>
          </c:extLst>
        </c:ser>
        <c:ser>
          <c:idx val="5"/>
          <c:order val="5"/>
          <c:tx>
            <c:strRef>
              <c:f>nEng_vVeh!$H$1</c:f>
              <c:strCache>
                <c:ptCount val="1"/>
                <c:pt idx="0">
                  <c:v>G6ratio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nEng_vVeh!$B$28:$B$43</c:f>
              <c:numCache>
                <c:formatCode>General</c:formatCode>
                <c:ptCount val="16"/>
                <c:pt idx="0">
                  <c:v>800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</c:numCache>
            </c:numRef>
          </c:xVal>
          <c:yVal>
            <c:numRef>
              <c:f>nEng_vVeh!$H$28:$H$43</c:f>
              <c:numCache>
                <c:formatCode>0.0</c:formatCode>
                <c:ptCount val="16"/>
                <c:pt idx="0">
                  <c:v>33.264810033686793</c:v>
                </c:pt>
                <c:pt idx="1">
                  <c:v>41.581012542108482</c:v>
                </c:pt>
                <c:pt idx="2">
                  <c:v>62.371518813162737</c:v>
                </c:pt>
                <c:pt idx="3">
                  <c:v>83.162025084216964</c:v>
                </c:pt>
                <c:pt idx="4">
                  <c:v>103.9525313552712</c:v>
                </c:pt>
                <c:pt idx="5">
                  <c:v>124.74303762632547</c:v>
                </c:pt>
                <c:pt idx="6">
                  <c:v>145.53354389737967</c:v>
                </c:pt>
                <c:pt idx="7">
                  <c:v>166.32405016843393</c:v>
                </c:pt>
                <c:pt idx="8">
                  <c:v>187.11455643948815</c:v>
                </c:pt>
                <c:pt idx="9">
                  <c:v>207.90506271054241</c:v>
                </c:pt>
                <c:pt idx="10">
                  <c:v>228.69556898159667</c:v>
                </c:pt>
                <c:pt idx="11">
                  <c:v>249.48607525265095</c:v>
                </c:pt>
                <c:pt idx="12">
                  <c:v>270.27658152370515</c:v>
                </c:pt>
                <c:pt idx="13">
                  <c:v>291.06708779475935</c:v>
                </c:pt>
                <c:pt idx="14">
                  <c:v>311.85759406581366</c:v>
                </c:pt>
                <c:pt idx="15">
                  <c:v>332.64810033686786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263-4128-9F72-2E2390D948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9080712"/>
        <c:axId val="629080056"/>
      </c:scatterChart>
      <c:valAx>
        <c:axId val="629080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29080056"/>
        <c:crosses val="autoZero"/>
        <c:crossBetween val="midCat"/>
      </c:valAx>
      <c:valAx>
        <c:axId val="629080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29080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733425</xdr:colOff>
      <xdr:row>27</xdr:row>
      <xdr:rowOff>4762</xdr:rowOff>
    </xdr:from>
    <xdr:to>
      <xdr:col>16</xdr:col>
      <xdr:colOff>1495425</xdr:colOff>
      <xdr:row>43</xdr:row>
      <xdr:rowOff>157162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10CEE61E-1506-4A65-A548-3D47A87319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0</xdr:colOff>
      <xdr:row>49</xdr:row>
      <xdr:rowOff>0</xdr:rowOff>
    </xdr:from>
    <xdr:to>
      <xdr:col>21</xdr:col>
      <xdr:colOff>532367</xdr:colOff>
      <xdr:row>92</xdr:row>
      <xdr:rowOff>116362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A5D44EC3-8BDF-D858-3967-2BF71FD39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829800" y="8214360"/>
          <a:ext cx="8266667" cy="73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55C73-4A4A-4B0A-8ECF-4F723811AF86}">
  <dimension ref="A1:W14"/>
  <sheetViews>
    <sheetView tabSelected="1" topLeftCell="I1" workbookViewId="0">
      <selection activeCell="S1" sqref="S1"/>
    </sheetView>
  </sheetViews>
  <sheetFormatPr baseColWidth="10" defaultColWidth="10.77734375" defaultRowHeight="13.2" x14ac:dyDescent="0.25"/>
  <cols>
    <col min="1" max="1" width="17" bestFit="1" customWidth="1"/>
    <col min="7" max="7" width="12" bestFit="1" customWidth="1"/>
    <col min="13" max="13" width="12" bestFit="1" customWidth="1"/>
    <col min="19" max="19" width="12.6640625" bestFit="1" customWidth="1"/>
    <col min="20" max="21" width="10.88671875" bestFit="1" customWidth="1"/>
    <col min="22" max="23" width="11.21875" bestFit="1" customWidth="1"/>
  </cols>
  <sheetData>
    <row r="1" spans="1:23" s="5" customFormat="1" ht="39.6" x14ac:dyDescent="0.25">
      <c r="A1" s="5" t="s">
        <v>32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47</v>
      </c>
      <c r="S1" s="14" t="s">
        <v>27</v>
      </c>
      <c r="T1" s="14" t="s">
        <v>31</v>
      </c>
      <c r="U1" s="14" t="s">
        <v>30</v>
      </c>
      <c r="V1" s="14" t="s">
        <v>29</v>
      </c>
      <c r="W1" s="14" t="s">
        <v>28</v>
      </c>
    </row>
    <row r="2" spans="1:23" x14ac:dyDescent="0.25">
      <c r="B2" s="2">
        <v>4.2270000000000003</v>
      </c>
      <c r="C2" s="2">
        <v>2.528</v>
      </c>
      <c r="D2" s="2">
        <v>1.669</v>
      </c>
      <c r="E2" s="2">
        <v>1.226</v>
      </c>
      <c r="F2" s="2">
        <v>1</v>
      </c>
      <c r="G2" s="2">
        <v>0.82799999999999996</v>
      </c>
      <c r="H2">
        <v>50</v>
      </c>
      <c r="R2" t="s">
        <v>48</v>
      </c>
      <c r="S2">
        <v>96.5</v>
      </c>
      <c r="T2">
        <v>61</v>
      </c>
      <c r="U2">
        <v>43</v>
      </c>
      <c r="V2">
        <v>33</v>
      </c>
      <c r="W2">
        <v>28</v>
      </c>
    </row>
    <row r="3" spans="1:23" x14ac:dyDescent="0.25">
      <c r="R3" t="s">
        <v>49</v>
      </c>
      <c r="S3">
        <v>112</v>
      </c>
      <c r="T3">
        <v>70</v>
      </c>
      <c r="U3">
        <v>49</v>
      </c>
      <c r="V3">
        <v>37.700000000000003</v>
      </c>
      <c r="W3">
        <v>31</v>
      </c>
    </row>
    <row r="5" spans="1:23" s="5" customFormat="1" x14ac:dyDescent="0.25">
      <c r="B5" s="5" t="s">
        <v>1</v>
      </c>
      <c r="C5" s="5" t="s">
        <v>33</v>
      </c>
      <c r="D5" s="5" t="s">
        <v>35</v>
      </c>
      <c r="E5" s="5" t="s">
        <v>36</v>
      </c>
      <c r="F5" s="5" t="s">
        <v>37</v>
      </c>
      <c r="G5" s="16" t="s">
        <v>56</v>
      </c>
      <c r="H5" s="16"/>
      <c r="I5" s="16"/>
      <c r="J5" s="16"/>
      <c r="K5" s="16"/>
      <c r="L5" s="16"/>
      <c r="M5" s="13" t="s">
        <v>46</v>
      </c>
      <c r="N5" s="13"/>
      <c r="O5" s="13"/>
      <c r="P5" s="13"/>
      <c r="Q5" s="13"/>
      <c r="R5" s="13"/>
      <c r="S5" s="5" t="s">
        <v>57</v>
      </c>
    </row>
    <row r="6" spans="1:23" x14ac:dyDescent="0.25">
      <c r="G6" t="s">
        <v>39</v>
      </c>
      <c r="H6" t="s">
        <v>40</v>
      </c>
      <c r="I6" t="s">
        <v>41</v>
      </c>
      <c r="J6" t="s">
        <v>42</v>
      </c>
      <c r="K6" t="s">
        <v>43</v>
      </c>
      <c r="L6" t="s">
        <v>44</v>
      </c>
      <c r="M6" t="s">
        <v>39</v>
      </c>
      <c r="N6" t="s">
        <v>40</v>
      </c>
      <c r="O6" t="s">
        <v>41</v>
      </c>
      <c r="P6" t="s">
        <v>42</v>
      </c>
      <c r="Q6" t="s">
        <v>43</v>
      </c>
      <c r="R6" t="s">
        <v>44</v>
      </c>
      <c r="S6" t="s">
        <v>58</v>
      </c>
      <c r="T6" t="s">
        <v>59</v>
      </c>
      <c r="U6" t="s">
        <v>60</v>
      </c>
      <c r="V6" t="s">
        <v>61</v>
      </c>
      <c r="W6" t="s">
        <v>62</v>
      </c>
    </row>
    <row r="7" spans="1:23" s="12" customFormat="1" x14ac:dyDescent="0.25">
      <c r="F7" s="12" t="s">
        <v>38</v>
      </c>
      <c r="G7" s="12" t="s">
        <v>45</v>
      </c>
      <c r="H7" s="12" t="s">
        <v>45</v>
      </c>
      <c r="I7" s="12" t="s">
        <v>45</v>
      </c>
      <c r="J7" s="12" t="s">
        <v>45</v>
      </c>
      <c r="K7" s="12" t="s">
        <v>45</v>
      </c>
      <c r="L7" s="12" t="s">
        <v>45</v>
      </c>
    </row>
    <row r="8" spans="1:23" x14ac:dyDescent="0.25">
      <c r="A8" t="s">
        <v>34</v>
      </c>
      <c r="B8" s="2">
        <v>3.62</v>
      </c>
      <c r="C8" s="2">
        <v>18</v>
      </c>
      <c r="D8" s="2">
        <v>255</v>
      </c>
      <c r="E8" s="2">
        <v>40</v>
      </c>
      <c r="F8">
        <f>(D8*E8/100/10+C8*2.54/2)/100</f>
        <v>0.3306</v>
      </c>
      <c r="G8" s="8">
        <f t="shared" ref="G8:L8" si="0">$H$2/3.6*$B8*B$2*30/PI()/$F8</f>
        <v>6138.7062888359014</v>
      </c>
      <c r="H8" s="8">
        <f t="shared" si="0"/>
        <v>3671.3152349602929</v>
      </c>
      <c r="I8" s="8">
        <f t="shared" si="0"/>
        <v>2423.8232306759214</v>
      </c>
      <c r="J8" s="8">
        <f t="shared" si="0"/>
        <v>1780.471708093876</v>
      </c>
      <c r="K8" s="8">
        <f t="shared" si="0"/>
        <v>1452.2607733229006</v>
      </c>
      <c r="L8" s="8">
        <f t="shared" si="0"/>
        <v>1202.4719203113616</v>
      </c>
      <c r="M8" s="10">
        <f>($H$2*16+G8 *64)/($H$2*16*2)/2</f>
        <v>123.02412577671802</v>
      </c>
      <c r="N8" s="10">
        <f t="shared" ref="N8:R8" si="1">($H$2*16+H8 *64)/($H$2*16*2)/2</f>
        <v>73.676304699205858</v>
      </c>
      <c r="O8" s="10">
        <f t="shared" si="1"/>
        <v>48.726464613518431</v>
      </c>
      <c r="P8" s="10">
        <f t="shared" si="1"/>
        <v>35.859434161877523</v>
      </c>
      <c r="Q8" s="10">
        <f t="shared" si="1"/>
        <v>29.295215466458011</v>
      </c>
      <c r="R8" s="10">
        <f t="shared" si="1"/>
        <v>24.299438406227232</v>
      </c>
      <c r="S8" s="15">
        <f>( S$3   -N8)/(M8-N8)</f>
        <v>0.77660359594394079</v>
      </c>
      <c r="T8" s="15">
        <f t="shared" ref="T8:W8" si="2">( T$3   -O8)/(N8-O8)</f>
        <v>0.85265217385842951</v>
      </c>
      <c r="U8" s="15">
        <f t="shared" si="2"/>
        <v>1.0212586258740599</v>
      </c>
      <c r="V8" s="15">
        <f t="shared" si="2"/>
        <v>1.2803937412089605</v>
      </c>
      <c r="W8" s="15">
        <f t="shared" si="2"/>
        <v>1.3412451182245584</v>
      </c>
    </row>
    <row r="9" spans="1:23" x14ac:dyDescent="0.25">
      <c r="A9" t="s">
        <v>50</v>
      </c>
      <c r="B9" s="2">
        <v>3.62</v>
      </c>
      <c r="C9" s="2">
        <v>18</v>
      </c>
      <c r="D9" s="2">
        <v>225</v>
      </c>
      <c r="E9" s="2">
        <v>40</v>
      </c>
      <c r="F9">
        <f t="shared" ref="F9:F14" si="3">(D9*E9/100/10+C9*2.54/2)/100</f>
        <v>0.31859999999999999</v>
      </c>
      <c r="G9" s="8">
        <f t="shared" ref="G9:G14" si="4">$H$2/3.6*$B9*B$2*30/PI()/$F9</f>
        <v>6369.9193317299096</v>
      </c>
      <c r="H9" s="8">
        <f t="shared" ref="H9:H14" si="5">$H$2/3.6*$B9*C$2*30/PI()/$F9</f>
        <v>3809.5945281791364</v>
      </c>
      <c r="I9" s="8">
        <f t="shared" ref="I9:I14" si="6">$H$2/3.6*$B9*D$2*30/PI()/$F9</f>
        <v>2515.1160077258619</v>
      </c>
      <c r="J9" s="8">
        <f t="shared" ref="J9:J14" si="7">$H$2/3.6*$B9*E$2*30/PI()/$F9</f>
        <v>1847.5327893780147</v>
      </c>
      <c r="K9" s="8">
        <f t="shared" ref="K9:K14" si="8">$H$2/3.6*$B9*F$2*30/PI()/$F9</f>
        <v>1506.9598608303545</v>
      </c>
      <c r="L9" s="8">
        <f t="shared" ref="L9:L14" si="9">$H$2/3.6*$B9*G$2*30/PI()/$F9</f>
        <v>1247.7627647675336</v>
      </c>
      <c r="M9" s="10">
        <f t="shared" ref="M9:M14" si="10">($H$2*16+G9 *64)/($H$2*16*2)/2</f>
        <v>127.6483866345982</v>
      </c>
      <c r="N9" s="10">
        <f t="shared" ref="N9:N14" si="11">($H$2*16+H9 *64)/($H$2*16*2)/2</f>
        <v>76.441890563582731</v>
      </c>
      <c r="O9" s="10">
        <f t="shared" ref="O9:O14" si="12">($H$2*16+I9 *64)/($H$2*16*2)/2</f>
        <v>50.55232015451724</v>
      </c>
      <c r="P9" s="10">
        <f t="shared" ref="P9:P14" si="13">($H$2*16+J9 *64)/($H$2*16*2)/2</f>
        <v>37.200655787560294</v>
      </c>
      <c r="Q9" s="10">
        <f t="shared" ref="Q9:Q14" si="14">($H$2*16+K9 *64)/($H$2*16*2)/2</f>
        <v>30.389197216607091</v>
      </c>
      <c r="R9" s="10">
        <f t="shared" ref="R9:R14" si="15">($H$2*16+L9 *64)/($H$2*16*2)/2</f>
        <v>25.205255295350671</v>
      </c>
      <c r="S9" s="15">
        <f t="shared" ref="S9:S14" si="16">( S$3   -N9)/(M9-N9)</f>
        <v>0.69440622117755701</v>
      </c>
      <c r="T9" s="15">
        <f t="shared" ref="T9:T14" si="17">( T$3   -O9)/(N9-O9)</f>
        <v>0.75117815932059506</v>
      </c>
      <c r="U9" s="15">
        <f t="shared" ref="U9:U14" si="18">( U$3   -P9)/(O9-P9)</f>
        <v>0.88373583158973323</v>
      </c>
      <c r="V9" s="15">
        <f t="shared" ref="V9:V14" si="19">( V$3   -Q9)/(P9-Q9)</f>
        <v>1.0733094398561145</v>
      </c>
      <c r="W9" s="15">
        <f t="shared" ref="W9:W14" si="20">( W$3   -R9)/(Q9-R9)</f>
        <v>1.1178259310522658</v>
      </c>
    </row>
    <row r="10" spans="1:23" x14ac:dyDescent="0.25">
      <c r="A10" t="s">
        <v>51</v>
      </c>
      <c r="B10" s="2">
        <v>3.62</v>
      </c>
      <c r="C10" s="2">
        <v>19</v>
      </c>
      <c r="D10" s="2">
        <v>265</v>
      </c>
      <c r="E10" s="2">
        <v>30</v>
      </c>
      <c r="F10">
        <f t="shared" si="3"/>
        <v>0.32079999999999997</v>
      </c>
      <c r="G10" s="8">
        <f t="shared" si="4"/>
        <v>6326.2353462878718</v>
      </c>
      <c r="H10" s="8">
        <f t="shared" si="5"/>
        <v>3783.4688799185565</v>
      </c>
      <c r="I10" s="8">
        <f t="shared" si="6"/>
        <v>2497.8677059272432</v>
      </c>
      <c r="J10" s="8">
        <f t="shared" si="7"/>
        <v>1834.8626767326543</v>
      </c>
      <c r="K10" s="8">
        <f t="shared" si="8"/>
        <v>1496.6253480690491</v>
      </c>
      <c r="L10" s="8">
        <f t="shared" si="9"/>
        <v>1239.2057882011727</v>
      </c>
      <c r="M10" s="10">
        <f t="shared" si="10"/>
        <v>126.77470692575744</v>
      </c>
      <c r="N10" s="10">
        <f t="shared" si="11"/>
        <v>75.919377598371128</v>
      </c>
      <c r="O10" s="10">
        <f t="shared" si="12"/>
        <v>50.207354118544863</v>
      </c>
      <c r="P10" s="10">
        <f t="shared" si="13"/>
        <v>36.947253534653086</v>
      </c>
      <c r="Q10" s="10">
        <f t="shared" si="14"/>
        <v>30.18250696138098</v>
      </c>
      <c r="R10" s="10">
        <f t="shared" si="15"/>
        <v>25.034115764023454</v>
      </c>
      <c r="S10" s="15">
        <f t="shared" si="16"/>
        <v>0.70947573988472723</v>
      </c>
      <c r="T10" s="15">
        <f t="shared" si="17"/>
        <v>0.76978172865253136</v>
      </c>
      <c r="U10" s="15">
        <f t="shared" si="18"/>
        <v>0.9089483438751933</v>
      </c>
      <c r="V10" s="15">
        <f t="shared" si="19"/>
        <v>1.111274895104136</v>
      </c>
      <c r="W10" s="15">
        <f t="shared" si="20"/>
        <v>1.1587861153671866</v>
      </c>
    </row>
    <row r="11" spans="1:23" x14ac:dyDescent="0.25">
      <c r="A11" t="s">
        <v>52</v>
      </c>
      <c r="B11" s="2">
        <v>3.91</v>
      </c>
      <c r="C11" s="2">
        <v>18</v>
      </c>
      <c r="D11" s="2">
        <v>265</v>
      </c>
      <c r="E11" s="2">
        <v>35</v>
      </c>
      <c r="F11">
        <f t="shared" si="3"/>
        <v>0.32134999999999997</v>
      </c>
      <c r="G11" s="8">
        <f t="shared" si="4"/>
        <v>6821.3382677177451</v>
      </c>
      <c r="H11" s="8">
        <f t="shared" si="5"/>
        <v>4079.5701776178048</v>
      </c>
      <c r="I11" s="8">
        <f t="shared" si="6"/>
        <v>2693.3554693212482</v>
      </c>
      <c r="J11" s="8">
        <f t="shared" si="7"/>
        <v>1978.462435822559</v>
      </c>
      <c r="K11" s="8">
        <f t="shared" si="8"/>
        <v>1613.75402595641</v>
      </c>
      <c r="L11" s="8">
        <f t="shared" si="9"/>
        <v>1336.1883334919073</v>
      </c>
      <c r="M11" s="10">
        <f t="shared" si="10"/>
        <v>136.6767653543549</v>
      </c>
      <c r="N11" s="10">
        <f t="shared" si="11"/>
        <v>81.841403552356098</v>
      </c>
      <c r="O11" s="10">
        <f t="shared" si="12"/>
        <v>54.117109386424964</v>
      </c>
      <c r="P11" s="10">
        <f t="shared" si="13"/>
        <v>39.819248716451177</v>
      </c>
      <c r="Q11" s="10">
        <f t="shared" si="14"/>
        <v>32.525080519128203</v>
      </c>
      <c r="R11" s="10">
        <f t="shared" si="15"/>
        <v>26.973766669838145</v>
      </c>
      <c r="S11" s="15">
        <f t="shared" si="16"/>
        <v>0.54998445267018536</v>
      </c>
      <c r="T11" s="15">
        <f t="shared" si="17"/>
        <v>0.57288710466406212</v>
      </c>
      <c r="U11" s="15">
        <f t="shared" si="18"/>
        <v>0.64210664066889767</v>
      </c>
      <c r="V11" s="15">
        <f t="shared" si="19"/>
        <v>0.7094598507847738</v>
      </c>
      <c r="W11" s="15">
        <f t="shared" si="20"/>
        <v>0.7252757526358844</v>
      </c>
    </row>
    <row r="12" spans="1:23" x14ac:dyDescent="0.25">
      <c r="A12" t="s">
        <v>53</v>
      </c>
      <c r="B12" s="2">
        <v>3.91</v>
      </c>
      <c r="C12" s="2">
        <v>17</v>
      </c>
      <c r="D12" s="2">
        <v>235</v>
      </c>
      <c r="E12" s="2">
        <v>40</v>
      </c>
      <c r="F12">
        <f t="shared" si="3"/>
        <v>0.30990000000000001</v>
      </c>
      <c r="G12" s="8">
        <f t="shared" si="4"/>
        <v>7073.3689975188672</v>
      </c>
      <c r="H12" s="8">
        <f t="shared" si="5"/>
        <v>4230.2996985397922</v>
      </c>
      <c r="I12" s="8">
        <f t="shared" si="6"/>
        <v>2792.8679576198224</v>
      </c>
      <c r="J12" s="8">
        <f t="shared" si="7"/>
        <v>2051.5614835481742</v>
      </c>
      <c r="K12" s="8">
        <f t="shared" si="8"/>
        <v>1673.3780453084619</v>
      </c>
      <c r="L12" s="8">
        <f t="shared" si="9"/>
        <v>1385.5570215154062</v>
      </c>
      <c r="M12" s="10">
        <f t="shared" si="10"/>
        <v>141.71737995037734</v>
      </c>
      <c r="N12" s="10">
        <f t="shared" si="11"/>
        <v>84.855993970795851</v>
      </c>
      <c r="O12" s="10">
        <f t="shared" si="12"/>
        <v>56.107359152396448</v>
      </c>
      <c r="P12" s="10">
        <f t="shared" si="13"/>
        <v>41.281229670963484</v>
      </c>
      <c r="Q12" s="10">
        <f t="shared" si="14"/>
        <v>33.71756090616924</v>
      </c>
      <c r="R12" s="10">
        <f t="shared" si="15"/>
        <v>27.961140430308124</v>
      </c>
      <c r="S12" s="15">
        <f t="shared" si="16"/>
        <v>0.477371516039925</v>
      </c>
      <c r="T12" s="15">
        <f t="shared" si="17"/>
        <v>0.4832452370472955</v>
      </c>
      <c r="U12" s="15">
        <f t="shared" si="18"/>
        <v>0.52061937936687219</v>
      </c>
      <c r="V12" s="15">
        <f t="shared" si="19"/>
        <v>0.52652214390553076</v>
      </c>
      <c r="W12" s="15">
        <f t="shared" si="20"/>
        <v>0.52790785218609071</v>
      </c>
    </row>
    <row r="13" spans="1:23" x14ac:dyDescent="0.25">
      <c r="A13" t="s">
        <v>54</v>
      </c>
      <c r="B13" s="2">
        <v>3.91</v>
      </c>
      <c r="C13" s="2">
        <v>17</v>
      </c>
      <c r="D13" s="2">
        <v>235</v>
      </c>
      <c r="E13" s="2">
        <v>45</v>
      </c>
      <c r="F13">
        <f t="shared" si="3"/>
        <v>0.32164999999999999</v>
      </c>
      <c r="G13" s="8">
        <f t="shared" si="4"/>
        <v>6814.9760681831094</v>
      </c>
      <c r="H13" s="8">
        <f t="shared" si="5"/>
        <v>4075.76519999217</v>
      </c>
      <c r="I13" s="8">
        <f t="shared" si="6"/>
        <v>2690.8434014188806</v>
      </c>
      <c r="J13" s="8">
        <f t="shared" si="7"/>
        <v>1976.6171420848104</v>
      </c>
      <c r="K13" s="8">
        <f t="shared" si="8"/>
        <v>1612.248892401966</v>
      </c>
      <c r="L13" s="8">
        <f t="shared" si="9"/>
        <v>1334.9420829088276</v>
      </c>
      <c r="M13" s="10">
        <f t="shared" si="10"/>
        <v>136.54952136366219</v>
      </c>
      <c r="N13" s="10">
        <f t="shared" si="11"/>
        <v>81.765303999843397</v>
      </c>
      <c r="O13" s="10">
        <f t="shared" si="12"/>
        <v>54.066868028377613</v>
      </c>
      <c r="P13" s="10">
        <f t="shared" si="13"/>
        <v>39.782342841696206</v>
      </c>
      <c r="Q13" s="10">
        <f t="shared" si="14"/>
        <v>32.494977848039319</v>
      </c>
      <c r="R13" s="10">
        <f t="shared" si="15"/>
        <v>26.948841658176551</v>
      </c>
      <c r="S13" s="15">
        <f t="shared" si="16"/>
        <v>0.55188697502731032</v>
      </c>
      <c r="T13" s="15">
        <f t="shared" si="17"/>
        <v>0.57523579988546247</v>
      </c>
      <c r="U13" s="15">
        <f t="shared" si="18"/>
        <v>0.64528971301742288</v>
      </c>
      <c r="V13" s="15">
        <f t="shared" si="19"/>
        <v>0.7142529784759335</v>
      </c>
      <c r="W13" s="15">
        <f t="shared" si="20"/>
        <v>0.73044696400138154</v>
      </c>
    </row>
    <row r="14" spans="1:23" x14ac:dyDescent="0.25">
      <c r="A14" t="s">
        <v>55</v>
      </c>
      <c r="B14" s="2">
        <v>3.91</v>
      </c>
      <c r="C14" s="2">
        <v>17</v>
      </c>
      <c r="D14" s="2">
        <v>255</v>
      </c>
      <c r="E14" s="2">
        <v>35</v>
      </c>
      <c r="F14">
        <f t="shared" si="3"/>
        <v>0.30515000000000003</v>
      </c>
      <c r="G14" s="8">
        <f t="shared" si="4"/>
        <v>7183.4738729513256</v>
      </c>
      <c r="H14" s="8">
        <f t="shared" si="5"/>
        <v>4296.1490302391658</v>
      </c>
      <c r="I14" s="8">
        <f t="shared" si="6"/>
        <v>2836.342061498879</v>
      </c>
      <c r="J14" s="8">
        <f t="shared" si="7"/>
        <v>2083.4963255827602</v>
      </c>
      <c r="K14" s="8">
        <f t="shared" si="8"/>
        <v>1699.4260404427077</v>
      </c>
      <c r="L14" s="8">
        <f t="shared" si="9"/>
        <v>1407.1247614865617</v>
      </c>
      <c r="M14" s="10">
        <f t="shared" si="10"/>
        <v>143.91947745902652</v>
      </c>
      <c r="N14" s="10">
        <f t="shared" si="11"/>
        <v>86.172980604783319</v>
      </c>
      <c r="O14" s="10">
        <f t="shared" si="12"/>
        <v>56.97684122997758</v>
      </c>
      <c r="P14" s="10">
        <f t="shared" si="13"/>
        <v>41.919926511655206</v>
      </c>
      <c r="Q14" s="10">
        <f t="shared" si="14"/>
        <v>34.238520808854155</v>
      </c>
      <c r="R14" s="10">
        <f t="shared" si="15"/>
        <v>28.392495229731235</v>
      </c>
      <c r="S14" s="15">
        <f t="shared" si="16"/>
        <v>0.44724824538544999</v>
      </c>
      <c r="T14" s="15">
        <f t="shared" si="17"/>
        <v>0.44605756270846242</v>
      </c>
      <c r="U14" s="15">
        <f t="shared" si="18"/>
        <v>0.47022073384856422</v>
      </c>
      <c r="V14" s="15">
        <f t="shared" si="19"/>
        <v>0.45063095546217641</v>
      </c>
      <c r="W14" s="15">
        <f t="shared" si="20"/>
        <v>0.44603033889905924</v>
      </c>
    </row>
  </sheetData>
  <mergeCells count="2">
    <mergeCell ref="G5:L5"/>
    <mergeCell ref="M5:R5"/>
  </mergeCells>
  <phoneticPr fontId="4" type="noConversion"/>
  <conditionalFormatting sqref="S8:W14">
    <cfRule type="cellIs" dxfId="0" priority="3" operator="between">
      <formula>0.35</formula>
      <formula>0.75</formula>
    </cfRule>
    <cfRule type="cellIs" dxfId="1" priority="2" operator="greaterThan">
      <formula>0.9</formula>
    </cfRule>
    <cfRule type="cellIs" dxfId="2" priority="1" operator="lessThan">
      <formula>0.15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93897-C4AE-4E6E-A3EC-B7D5E1DB23EC}">
  <dimension ref="A1:AD69"/>
  <sheetViews>
    <sheetView topLeftCell="B1" zoomScale="80" zoomScaleNormal="80" workbookViewId="0">
      <selection activeCell="L24" sqref="L24"/>
    </sheetView>
  </sheetViews>
  <sheetFormatPr baseColWidth="10" defaultColWidth="10.77734375" defaultRowHeight="13.2" x14ac:dyDescent="0.25"/>
  <cols>
    <col min="3" max="5" width="13.6640625" bestFit="1" customWidth="1"/>
    <col min="6" max="8" width="12.5546875" bestFit="1" customWidth="1"/>
    <col min="17" max="17" width="26.5546875" bestFit="1" customWidth="1"/>
  </cols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J1" t="s">
        <v>8</v>
      </c>
      <c r="K1" t="s">
        <v>9</v>
      </c>
      <c r="M1" t="s">
        <v>10</v>
      </c>
      <c r="N1" t="s">
        <v>11</v>
      </c>
      <c r="P1" t="s">
        <v>12</v>
      </c>
      <c r="R1" t="s">
        <v>1</v>
      </c>
      <c r="S1" t="s">
        <v>2</v>
      </c>
      <c r="T1" t="s">
        <v>3</v>
      </c>
      <c r="U1" t="s">
        <v>4</v>
      </c>
      <c r="V1" t="s">
        <v>5</v>
      </c>
      <c r="W1" t="s">
        <v>6</v>
      </c>
      <c r="X1" t="s">
        <v>7</v>
      </c>
      <c r="Y1" t="s">
        <v>13</v>
      </c>
      <c r="Z1" s="1" t="s">
        <v>14</v>
      </c>
      <c r="AA1" s="1" t="s">
        <v>15</v>
      </c>
      <c r="AB1" s="1" t="s">
        <v>16</v>
      </c>
      <c r="AC1" s="1" t="s">
        <v>17</v>
      </c>
      <c r="AD1" s="1" t="s">
        <v>18</v>
      </c>
    </row>
    <row r="2" spans="1:30" x14ac:dyDescent="0.25">
      <c r="A2" s="2">
        <f>N2</f>
        <v>0.3306</v>
      </c>
      <c r="B2" s="2">
        <v>3.62</v>
      </c>
      <c r="C2" s="2">
        <v>4.2270000000000003</v>
      </c>
      <c r="D2" s="2">
        <v>2.528</v>
      </c>
      <c r="E2" s="2">
        <v>1.669</v>
      </c>
      <c r="F2" s="2">
        <v>1.226</v>
      </c>
      <c r="G2" s="2">
        <v>1</v>
      </c>
      <c r="H2" s="2">
        <v>0.82799999999999996</v>
      </c>
      <c r="J2" s="3">
        <v>900</v>
      </c>
      <c r="K2" s="3">
        <v>8000</v>
      </c>
      <c r="M2" s="2">
        <v>255</v>
      </c>
      <c r="N2">
        <f>(M2*M3/100/10+M4*2.54/2)/100</f>
        <v>0.3306</v>
      </c>
      <c r="Q2" t="s">
        <v>19</v>
      </c>
      <c r="R2" s="2">
        <v>3.62</v>
      </c>
      <c r="S2" s="2">
        <v>4.2270000000000003</v>
      </c>
      <c r="T2" s="2">
        <v>2.528</v>
      </c>
      <c r="U2" s="2">
        <v>1.669</v>
      </c>
      <c r="V2" s="2">
        <v>1.226</v>
      </c>
      <c r="W2" s="2">
        <v>1</v>
      </c>
      <c r="X2" s="2">
        <v>0.82799999999999996</v>
      </c>
      <c r="Y2" s="4">
        <f>S2/X2</f>
        <v>5.1050724637681162</v>
      </c>
      <c r="Z2" s="4">
        <f t="shared" ref="Z2:AD2" si="0">S2/T2</f>
        <v>1.6720727848101267</v>
      </c>
      <c r="AA2" s="4">
        <f t="shared" si="0"/>
        <v>1.5146794487717197</v>
      </c>
      <c r="AB2" s="4">
        <f t="shared" si="0"/>
        <v>1.3613376835236541</v>
      </c>
      <c r="AC2" s="4">
        <f t="shared" si="0"/>
        <v>1.226</v>
      </c>
      <c r="AD2" s="4">
        <f t="shared" si="0"/>
        <v>1.2077294685990339</v>
      </c>
    </row>
    <row r="3" spans="1:30" x14ac:dyDescent="0.25">
      <c r="B3" s="5" t="s">
        <v>20</v>
      </c>
      <c r="C3" s="6">
        <v>1</v>
      </c>
      <c r="D3" s="6">
        <v>2</v>
      </c>
      <c r="E3" s="6">
        <v>3</v>
      </c>
      <c r="F3" s="6">
        <v>4</v>
      </c>
      <c r="G3" s="6">
        <v>5</v>
      </c>
      <c r="H3" s="6">
        <v>6</v>
      </c>
      <c r="M3" s="2">
        <v>40</v>
      </c>
      <c r="R3" s="2"/>
      <c r="S3" s="2"/>
      <c r="T3" s="2"/>
      <c r="U3" s="2"/>
      <c r="V3" s="2"/>
      <c r="W3" s="2"/>
      <c r="X3" s="2"/>
      <c r="Y3" s="4"/>
      <c r="Z3" s="4"/>
      <c r="AA3" s="4"/>
      <c r="AB3" s="4"/>
      <c r="AC3" s="4"/>
      <c r="AD3" s="4"/>
    </row>
    <row r="4" spans="1:30" x14ac:dyDescent="0.25">
      <c r="B4" s="7">
        <v>0</v>
      </c>
      <c r="C4" s="8">
        <f>$B4/3.6*$B$2*C$2*30/PI()/$A$2</f>
        <v>0</v>
      </c>
      <c r="D4" s="8">
        <f t="shared" ref="D4:H4" si="1">$B4/3.6*$B$2*D$2*30/PI()/$A$2</f>
        <v>0</v>
      </c>
      <c r="E4" s="8">
        <f t="shared" si="1"/>
        <v>0</v>
      </c>
      <c r="F4" s="8">
        <f t="shared" si="1"/>
        <v>0</v>
      </c>
      <c r="G4" s="8">
        <f t="shared" si="1"/>
        <v>0</v>
      </c>
      <c r="H4" s="8">
        <f t="shared" si="1"/>
        <v>0</v>
      </c>
      <c r="M4" s="2">
        <v>18</v>
      </c>
      <c r="Y4" s="9"/>
      <c r="Z4" s="9"/>
      <c r="AA4" s="9"/>
      <c r="AB4" s="9"/>
      <c r="AC4" s="9"/>
      <c r="AD4" s="9"/>
    </row>
    <row r="5" spans="1:30" x14ac:dyDescent="0.25">
      <c r="B5" s="7">
        <v>10</v>
      </c>
      <c r="C5" s="8">
        <f t="shared" ref="C5:H25" si="2">$B5/3.6*$B$2*C$2*30/PI()/$A$2</f>
        <v>1227.7412577671805</v>
      </c>
      <c r="D5" s="8">
        <f t="shared" si="2"/>
        <v>734.26304699205855</v>
      </c>
      <c r="E5" s="8">
        <f t="shared" si="2"/>
        <v>484.76464613518425</v>
      </c>
      <c r="F5" s="8">
        <f t="shared" si="2"/>
        <v>356.09434161877527</v>
      </c>
      <c r="G5" s="8">
        <f t="shared" si="2"/>
        <v>290.45215466458012</v>
      </c>
      <c r="H5" s="8">
        <f t="shared" si="2"/>
        <v>240.49438406227233</v>
      </c>
    </row>
    <row r="6" spans="1:30" x14ac:dyDescent="0.25">
      <c r="B6" s="7">
        <v>20</v>
      </c>
      <c r="C6" s="8">
        <f t="shared" si="2"/>
        <v>2455.482515534361</v>
      </c>
      <c r="D6" s="8">
        <f t="shared" si="2"/>
        <v>1468.5260939841171</v>
      </c>
      <c r="E6" s="8">
        <f t="shared" si="2"/>
        <v>969.5292922703685</v>
      </c>
      <c r="F6" s="8">
        <f t="shared" si="2"/>
        <v>712.18868323755055</v>
      </c>
      <c r="G6" s="8">
        <f t="shared" si="2"/>
        <v>580.90430932916024</v>
      </c>
      <c r="H6" s="8">
        <f t="shared" si="2"/>
        <v>480.98876812454466</v>
      </c>
    </row>
    <row r="7" spans="1:30" x14ac:dyDescent="0.25">
      <c r="B7" s="7">
        <v>30</v>
      </c>
      <c r="C7" s="8">
        <f t="shared" si="2"/>
        <v>3683.2237733015409</v>
      </c>
      <c r="D7" s="8">
        <f t="shared" si="2"/>
        <v>2202.789140976176</v>
      </c>
      <c r="E7" s="8">
        <f t="shared" si="2"/>
        <v>1454.293938405553</v>
      </c>
      <c r="F7" s="8">
        <f t="shared" si="2"/>
        <v>1068.2830248563259</v>
      </c>
      <c r="G7" s="8">
        <f t="shared" si="2"/>
        <v>871.35646399374048</v>
      </c>
      <c r="H7" s="8">
        <f t="shared" si="2"/>
        <v>721.48315218681705</v>
      </c>
      <c r="M7" t="s">
        <v>21</v>
      </c>
      <c r="N7" t="s">
        <v>22</v>
      </c>
      <c r="O7" t="s">
        <v>23</v>
      </c>
    </row>
    <row r="8" spans="1:30" x14ac:dyDescent="0.25">
      <c r="B8" s="7">
        <v>40</v>
      </c>
      <c r="C8" s="8">
        <f t="shared" si="2"/>
        <v>4910.9650310687221</v>
      </c>
      <c r="D8" s="8">
        <f t="shared" si="2"/>
        <v>2937.0521879682342</v>
      </c>
      <c r="E8" s="8">
        <f t="shared" si="2"/>
        <v>1939.058584540737</v>
      </c>
      <c r="F8" s="8">
        <f t="shared" si="2"/>
        <v>1424.3773664751011</v>
      </c>
      <c r="G8" s="8">
        <f t="shared" si="2"/>
        <v>1161.8086186583205</v>
      </c>
      <c r="H8" s="8">
        <f t="shared" si="2"/>
        <v>961.97753624908933</v>
      </c>
      <c r="M8" s="2">
        <v>43</v>
      </c>
      <c r="N8" s="2">
        <v>11</v>
      </c>
      <c r="O8" s="9">
        <f>M8/N8</f>
        <v>3.9090909090909092</v>
      </c>
    </row>
    <row r="9" spans="1:30" x14ac:dyDescent="0.25">
      <c r="B9" s="7">
        <v>50</v>
      </c>
      <c r="C9" s="8">
        <f t="shared" si="2"/>
        <v>6138.7062888359014</v>
      </c>
      <c r="D9" s="8">
        <f t="shared" si="2"/>
        <v>3671.3152349602929</v>
      </c>
      <c r="E9" s="8">
        <f t="shared" si="2"/>
        <v>2423.8232306759214</v>
      </c>
      <c r="F9" s="8">
        <f t="shared" si="2"/>
        <v>1780.471708093876</v>
      </c>
      <c r="G9" s="8">
        <f t="shared" si="2"/>
        <v>1452.2607733229006</v>
      </c>
      <c r="H9" s="8">
        <f t="shared" si="2"/>
        <v>1202.4719203113616</v>
      </c>
      <c r="M9" s="2">
        <v>47</v>
      </c>
      <c r="N9" s="2">
        <v>13</v>
      </c>
      <c r="O9" s="9">
        <f>M9/N9</f>
        <v>3.6153846153846154</v>
      </c>
      <c r="Y9" s="4"/>
      <c r="Z9" s="4"/>
      <c r="AA9" s="4"/>
      <c r="AB9" s="4"/>
      <c r="AC9" s="4"/>
      <c r="AD9" s="4"/>
    </row>
    <row r="10" spans="1:30" x14ac:dyDescent="0.25">
      <c r="B10" s="7">
        <v>60</v>
      </c>
      <c r="C10" s="8">
        <f t="shared" si="2"/>
        <v>7366.4475466030817</v>
      </c>
      <c r="D10" s="8">
        <f t="shared" si="2"/>
        <v>4405.578281952352</v>
      </c>
      <c r="E10" s="8">
        <f t="shared" si="2"/>
        <v>2908.5878768111061</v>
      </c>
      <c r="F10" s="8">
        <f t="shared" si="2"/>
        <v>2136.5660497126519</v>
      </c>
      <c r="G10" s="8">
        <f t="shared" si="2"/>
        <v>1742.712927987481</v>
      </c>
      <c r="H10" s="8">
        <f t="shared" si="2"/>
        <v>1442.9663043736341</v>
      </c>
      <c r="O10" s="9"/>
      <c r="Y10" s="4"/>
      <c r="Z10" s="4"/>
      <c r="AA10" s="4"/>
      <c r="AB10" s="4"/>
      <c r="AC10" s="4"/>
      <c r="AD10" s="4"/>
    </row>
    <row r="11" spans="1:30" x14ac:dyDescent="0.25">
      <c r="B11" s="7">
        <v>70</v>
      </c>
      <c r="C11" s="8">
        <f t="shared" si="2"/>
        <v>8594.188804370262</v>
      </c>
      <c r="D11" s="8">
        <f t="shared" si="2"/>
        <v>5139.8413289444097</v>
      </c>
      <c r="E11" s="8">
        <f t="shared" si="2"/>
        <v>3393.3525229462894</v>
      </c>
      <c r="F11" s="8">
        <f t="shared" si="2"/>
        <v>2492.6603913314261</v>
      </c>
      <c r="G11" s="8">
        <f t="shared" si="2"/>
        <v>2033.1650826520608</v>
      </c>
      <c r="H11" s="8">
        <f t="shared" si="2"/>
        <v>1683.4606884359061</v>
      </c>
    </row>
    <row r="12" spans="1:30" x14ac:dyDescent="0.25">
      <c r="B12" s="7">
        <v>80</v>
      </c>
      <c r="C12" s="8">
        <f t="shared" si="2"/>
        <v>9821.9300621374441</v>
      </c>
      <c r="D12" s="8">
        <f t="shared" si="2"/>
        <v>5874.1043759364684</v>
      </c>
      <c r="E12" s="8">
        <f t="shared" si="2"/>
        <v>3878.117169081474</v>
      </c>
      <c r="F12" s="8">
        <f t="shared" si="2"/>
        <v>2848.7547329502022</v>
      </c>
      <c r="G12" s="8">
        <f t="shared" si="2"/>
        <v>2323.617237316641</v>
      </c>
      <c r="H12" s="8">
        <f t="shared" si="2"/>
        <v>1923.9550724981787</v>
      </c>
    </row>
    <row r="13" spans="1:30" x14ac:dyDescent="0.25">
      <c r="B13" s="7">
        <v>90</v>
      </c>
      <c r="C13" s="8">
        <f t="shared" si="2"/>
        <v>11049.671319904624</v>
      </c>
      <c r="D13" s="8">
        <f t="shared" si="2"/>
        <v>6608.3674229285261</v>
      </c>
      <c r="E13" s="8">
        <f t="shared" si="2"/>
        <v>4362.8818152166577</v>
      </c>
      <c r="F13" s="8">
        <f t="shared" si="2"/>
        <v>3204.8490745689774</v>
      </c>
      <c r="G13" s="8">
        <f t="shared" si="2"/>
        <v>2614.0693919812211</v>
      </c>
      <c r="H13" s="8">
        <f t="shared" si="2"/>
        <v>2164.4494565604509</v>
      </c>
    </row>
    <row r="14" spans="1:30" x14ac:dyDescent="0.25">
      <c r="B14" s="7">
        <v>100</v>
      </c>
      <c r="C14" s="8">
        <f t="shared" si="2"/>
        <v>12277.412577671803</v>
      </c>
      <c r="D14" s="8">
        <f t="shared" si="2"/>
        <v>7342.6304699205857</v>
      </c>
      <c r="E14" s="8">
        <f t="shared" si="2"/>
        <v>4847.6464613518428</v>
      </c>
      <c r="F14" s="8">
        <f t="shared" si="2"/>
        <v>3560.9434161877521</v>
      </c>
      <c r="G14" s="8">
        <f t="shared" si="2"/>
        <v>2904.5215466458012</v>
      </c>
      <c r="H14" s="8">
        <f t="shared" si="2"/>
        <v>2404.9438406227232</v>
      </c>
    </row>
    <row r="15" spans="1:30" x14ac:dyDescent="0.25">
      <c r="B15" s="7">
        <v>110</v>
      </c>
      <c r="C15" s="8">
        <f t="shared" si="2"/>
        <v>13505.153835438981</v>
      </c>
      <c r="D15" s="8">
        <f t="shared" si="2"/>
        <v>8076.8935169126453</v>
      </c>
      <c r="E15" s="8">
        <f t="shared" si="2"/>
        <v>5332.4111074870279</v>
      </c>
      <c r="F15" s="8">
        <f t="shared" si="2"/>
        <v>3917.0377578065272</v>
      </c>
      <c r="G15" s="8">
        <f t="shared" si="2"/>
        <v>3194.9737013103813</v>
      </c>
      <c r="H15" s="8">
        <f t="shared" si="2"/>
        <v>2645.4382246849959</v>
      </c>
    </row>
    <row r="16" spans="1:30" x14ac:dyDescent="0.25">
      <c r="B16" s="7">
        <v>120</v>
      </c>
      <c r="C16" s="8">
        <f t="shared" si="2"/>
        <v>14732.895093206163</v>
      </c>
      <c r="D16" s="8">
        <f t="shared" si="2"/>
        <v>8811.1565639047039</v>
      </c>
      <c r="E16" s="8">
        <f t="shared" si="2"/>
        <v>5817.1757536222121</v>
      </c>
      <c r="F16" s="8">
        <f t="shared" si="2"/>
        <v>4273.1320994253037</v>
      </c>
      <c r="G16" s="8">
        <f t="shared" si="2"/>
        <v>3485.4258559749619</v>
      </c>
      <c r="H16" s="8">
        <f t="shared" si="2"/>
        <v>2885.9326087472682</v>
      </c>
    </row>
    <row r="17" spans="2:8" x14ac:dyDescent="0.25">
      <c r="B17" s="7">
        <v>130</v>
      </c>
      <c r="C17" s="8">
        <f t="shared" si="2"/>
        <v>15960.63635097334</v>
      </c>
      <c r="D17" s="8">
        <f t="shared" si="2"/>
        <v>9545.4196108967608</v>
      </c>
      <c r="E17" s="8">
        <f t="shared" si="2"/>
        <v>6301.9403997573945</v>
      </c>
      <c r="F17" s="8">
        <f t="shared" si="2"/>
        <v>4629.2264410440775</v>
      </c>
      <c r="G17" s="8">
        <f t="shared" si="2"/>
        <v>3775.8780106395411</v>
      </c>
      <c r="H17" s="8">
        <f t="shared" si="2"/>
        <v>3126.4269928095396</v>
      </c>
    </row>
    <row r="18" spans="2:8" x14ac:dyDescent="0.25">
      <c r="B18" s="7">
        <v>140</v>
      </c>
      <c r="C18" s="8">
        <f t="shared" si="2"/>
        <v>17188.377608740524</v>
      </c>
      <c r="D18" s="8">
        <f t="shared" si="2"/>
        <v>10279.682657888819</v>
      </c>
      <c r="E18" s="8">
        <f t="shared" si="2"/>
        <v>6786.7050458925787</v>
      </c>
      <c r="F18" s="8">
        <f t="shared" si="2"/>
        <v>4985.3207826628523</v>
      </c>
      <c r="G18" s="8">
        <f t="shared" si="2"/>
        <v>4066.3301653041217</v>
      </c>
      <c r="H18" s="8">
        <f t="shared" si="2"/>
        <v>3366.9213768718123</v>
      </c>
    </row>
    <row r="19" spans="2:8" x14ac:dyDescent="0.25">
      <c r="B19" s="7">
        <v>150</v>
      </c>
      <c r="C19" s="8">
        <f t="shared" si="2"/>
        <v>18416.118866507706</v>
      </c>
      <c r="D19" s="8">
        <f t="shared" si="2"/>
        <v>11013.945704880878</v>
      </c>
      <c r="E19" s="8">
        <f t="shared" si="2"/>
        <v>7271.4696920277638</v>
      </c>
      <c r="F19" s="8">
        <f t="shared" si="2"/>
        <v>5341.4151242816288</v>
      </c>
      <c r="G19" s="8">
        <f t="shared" si="2"/>
        <v>4356.7823199687018</v>
      </c>
      <c r="H19" s="8">
        <f t="shared" si="2"/>
        <v>3607.415760934085</v>
      </c>
    </row>
    <row r="20" spans="2:8" x14ac:dyDescent="0.25">
      <c r="B20" s="7">
        <v>160</v>
      </c>
      <c r="C20" s="8">
        <f t="shared" si="2"/>
        <v>19643.860124274888</v>
      </c>
      <c r="D20" s="8">
        <f t="shared" si="2"/>
        <v>11748.208751872937</v>
      </c>
      <c r="E20" s="8">
        <f t="shared" si="2"/>
        <v>7756.234338162948</v>
      </c>
      <c r="F20" s="8">
        <f t="shared" si="2"/>
        <v>5697.5094659004044</v>
      </c>
      <c r="G20" s="8">
        <f t="shared" si="2"/>
        <v>4647.2344746332819</v>
      </c>
      <c r="H20" s="8">
        <f t="shared" si="2"/>
        <v>3847.9101449963573</v>
      </c>
    </row>
    <row r="21" spans="2:8" x14ac:dyDescent="0.25">
      <c r="B21" s="7">
        <v>170</v>
      </c>
      <c r="C21" s="8">
        <f t="shared" si="2"/>
        <v>20871.601382042067</v>
      </c>
      <c r="D21" s="8">
        <f t="shared" si="2"/>
        <v>12482.471798864995</v>
      </c>
      <c r="E21" s="8">
        <f t="shared" si="2"/>
        <v>8240.9989842981322</v>
      </c>
      <c r="F21" s="8">
        <f t="shared" si="2"/>
        <v>6053.6038075191791</v>
      </c>
      <c r="G21" s="8">
        <f t="shared" si="2"/>
        <v>4937.686629297863</v>
      </c>
      <c r="H21" s="8">
        <f t="shared" si="2"/>
        <v>4088.40452905863</v>
      </c>
    </row>
    <row r="22" spans="2:8" x14ac:dyDescent="0.25">
      <c r="B22" s="7">
        <v>180</v>
      </c>
      <c r="C22" s="8">
        <f t="shared" si="2"/>
        <v>22099.342639809249</v>
      </c>
      <c r="D22" s="8">
        <f t="shared" si="2"/>
        <v>13216.734845857052</v>
      </c>
      <c r="E22" s="8">
        <f t="shared" si="2"/>
        <v>8725.7636304333155</v>
      </c>
      <c r="F22" s="8">
        <f t="shared" si="2"/>
        <v>6409.6981491379547</v>
      </c>
      <c r="G22" s="8">
        <f t="shared" si="2"/>
        <v>5228.1387839624422</v>
      </c>
      <c r="H22" s="8">
        <f t="shared" si="2"/>
        <v>4328.8989131209019</v>
      </c>
    </row>
    <row r="23" spans="2:8" x14ac:dyDescent="0.25">
      <c r="B23" s="7">
        <v>190</v>
      </c>
      <c r="C23" s="8">
        <f t="shared" si="2"/>
        <v>23327.083897576427</v>
      </c>
      <c r="D23" s="8">
        <f t="shared" si="2"/>
        <v>13950.997892849115</v>
      </c>
      <c r="E23" s="8">
        <f t="shared" si="2"/>
        <v>9210.5282765685006</v>
      </c>
      <c r="F23" s="8">
        <f t="shared" si="2"/>
        <v>6765.7924907567303</v>
      </c>
      <c r="G23" s="8">
        <f t="shared" si="2"/>
        <v>5518.5909386270232</v>
      </c>
      <c r="H23" s="8">
        <f t="shared" si="2"/>
        <v>4569.3932971831755</v>
      </c>
    </row>
    <row r="24" spans="2:8" x14ac:dyDescent="0.25">
      <c r="B24" s="7">
        <v>200</v>
      </c>
      <c r="C24" s="8">
        <f t="shared" si="2"/>
        <v>24554.825155343606</v>
      </c>
      <c r="D24" s="8">
        <f t="shared" si="2"/>
        <v>14685.260939841171</v>
      </c>
      <c r="E24" s="8">
        <f t="shared" si="2"/>
        <v>9695.2929227036857</v>
      </c>
      <c r="F24" s="8">
        <f t="shared" si="2"/>
        <v>7121.8868323755041</v>
      </c>
      <c r="G24" s="8">
        <f t="shared" si="2"/>
        <v>5809.0430932916024</v>
      </c>
      <c r="H24" s="8">
        <f t="shared" si="2"/>
        <v>4809.8876812454464</v>
      </c>
    </row>
    <row r="25" spans="2:8" x14ac:dyDescent="0.25">
      <c r="B25" s="2">
        <v>250</v>
      </c>
      <c r="C25" s="8">
        <f t="shared" si="2"/>
        <v>30693.531444179505</v>
      </c>
      <c r="D25" s="8">
        <f>$B25/3.6*$B$2*D$2*30/PI()/$A$2</f>
        <v>18356.576174801463</v>
      </c>
      <c r="E25" s="8">
        <f t="shared" si="2"/>
        <v>12119.116153379608</v>
      </c>
      <c r="F25" s="8">
        <f t="shared" si="2"/>
        <v>8902.3585404693804</v>
      </c>
      <c r="G25" s="8">
        <f t="shared" si="2"/>
        <v>7261.3038666145039</v>
      </c>
      <c r="H25" s="8">
        <f t="shared" si="2"/>
        <v>6012.3596015568073</v>
      </c>
    </row>
    <row r="27" spans="2:8" x14ac:dyDescent="0.25">
      <c r="B27" s="5" t="s">
        <v>24</v>
      </c>
    </row>
    <row r="28" spans="2:8" x14ac:dyDescent="0.25">
      <c r="B28" s="7">
        <v>800</v>
      </c>
      <c r="C28" s="10">
        <f>$B28*$A$2*PI()/30/$B$2/C$2*3.6</f>
        <v>6.5160309221416277</v>
      </c>
      <c r="D28" s="10">
        <f t="shared" ref="D28:H28" si="3">$B28*$A$2*PI()/30/$B$2/D$2*3.6</f>
        <v>10.895277969894249</v>
      </c>
      <c r="E28" s="10">
        <f t="shared" si="3"/>
        <v>16.50285362965408</v>
      </c>
      <c r="F28" s="10">
        <f t="shared" si="3"/>
        <v>22.465956531723215</v>
      </c>
      <c r="G28" s="10">
        <f t="shared" si="3"/>
        <v>27.543262707892662</v>
      </c>
      <c r="H28" s="10">
        <f t="shared" si="3"/>
        <v>33.264810033686793</v>
      </c>
    </row>
    <row r="29" spans="2:8" x14ac:dyDescent="0.25">
      <c r="B29" s="7">
        <v>1000</v>
      </c>
      <c r="C29" s="10">
        <f t="shared" ref="C29:H44" si="4">$B29*$A$2*PI()/30/$B$2/C$2*3.6</f>
        <v>8.145038652677032</v>
      </c>
      <c r="D29" s="10">
        <f t="shared" si="4"/>
        <v>13.619097462367808</v>
      </c>
      <c r="E29" s="10">
        <f t="shared" si="4"/>
        <v>20.628567037067597</v>
      </c>
      <c r="F29" s="10">
        <f t="shared" si="4"/>
        <v>28.082445664654013</v>
      </c>
      <c r="G29" s="10">
        <f t="shared" si="4"/>
        <v>34.429078384865818</v>
      </c>
      <c r="H29" s="10">
        <f t="shared" si="4"/>
        <v>41.581012542108482</v>
      </c>
    </row>
    <row r="30" spans="2:8" x14ac:dyDescent="0.25">
      <c r="B30" s="7">
        <v>1500</v>
      </c>
      <c r="C30" s="10">
        <f t="shared" si="4"/>
        <v>12.217557979015551</v>
      </c>
      <c r="D30" s="10">
        <f t="shared" si="4"/>
        <v>20.428646193551717</v>
      </c>
      <c r="E30" s="10">
        <f t="shared" si="4"/>
        <v>30.942850555601403</v>
      </c>
      <c r="F30" s="10">
        <f t="shared" si="4"/>
        <v>42.123668496981033</v>
      </c>
      <c r="G30" s="10">
        <f t="shared" si="4"/>
        <v>51.643617577298741</v>
      </c>
      <c r="H30" s="10">
        <f t="shared" si="4"/>
        <v>62.371518813162737</v>
      </c>
    </row>
    <row r="31" spans="2:8" x14ac:dyDescent="0.25">
      <c r="B31" s="7">
        <v>2000</v>
      </c>
      <c r="C31" s="10">
        <f t="shared" si="4"/>
        <v>16.290077305354064</v>
      </c>
      <c r="D31" s="10">
        <f t="shared" si="4"/>
        <v>27.238194924735616</v>
      </c>
      <c r="E31" s="10">
        <f t="shared" si="4"/>
        <v>41.257134074135195</v>
      </c>
      <c r="F31" s="10">
        <f t="shared" si="4"/>
        <v>56.164891329308027</v>
      </c>
      <c r="G31" s="10">
        <f t="shared" si="4"/>
        <v>68.858156769731636</v>
      </c>
      <c r="H31" s="10">
        <f t="shared" si="4"/>
        <v>83.162025084216964</v>
      </c>
    </row>
    <row r="32" spans="2:8" x14ac:dyDescent="0.25">
      <c r="B32" s="7">
        <v>2500</v>
      </c>
      <c r="C32" s="10">
        <f t="shared" si="4"/>
        <v>20.362596631692583</v>
      </c>
      <c r="D32" s="10">
        <f t="shared" si="4"/>
        <v>34.047743655919518</v>
      </c>
      <c r="E32" s="10">
        <f t="shared" si="4"/>
        <v>51.571417592668993</v>
      </c>
      <c r="F32" s="10">
        <f t="shared" si="4"/>
        <v>70.206114161635028</v>
      </c>
      <c r="G32" s="10">
        <f t="shared" si="4"/>
        <v>86.072695962164545</v>
      </c>
      <c r="H32" s="10">
        <f t="shared" si="4"/>
        <v>103.9525313552712</v>
      </c>
    </row>
    <row r="33" spans="1:8" x14ac:dyDescent="0.25">
      <c r="B33" s="7">
        <v>3000</v>
      </c>
      <c r="C33" s="10">
        <f t="shared" si="4"/>
        <v>24.435115958031101</v>
      </c>
      <c r="D33" s="10">
        <f t="shared" si="4"/>
        <v>40.857292387103435</v>
      </c>
      <c r="E33" s="10">
        <f t="shared" si="4"/>
        <v>61.885701111202806</v>
      </c>
      <c r="F33" s="10">
        <f t="shared" si="4"/>
        <v>84.247336993962065</v>
      </c>
      <c r="G33" s="10">
        <f t="shared" si="4"/>
        <v>103.28723515459748</v>
      </c>
      <c r="H33" s="10">
        <f t="shared" si="4"/>
        <v>124.74303762632547</v>
      </c>
    </row>
    <row r="34" spans="1:8" x14ac:dyDescent="0.25">
      <c r="B34" s="7">
        <v>3500</v>
      </c>
      <c r="C34" s="10">
        <f t="shared" si="4"/>
        <v>28.507635284369613</v>
      </c>
      <c r="D34" s="10">
        <f t="shared" si="4"/>
        <v>47.66684111828733</v>
      </c>
      <c r="E34" s="10">
        <f t="shared" si="4"/>
        <v>72.199984629736591</v>
      </c>
      <c r="F34" s="10">
        <f t="shared" si="4"/>
        <v>98.288559826289031</v>
      </c>
      <c r="G34" s="10">
        <f t="shared" si="4"/>
        <v>120.50177434703036</v>
      </c>
      <c r="H34" s="10">
        <f t="shared" si="4"/>
        <v>145.53354389737967</v>
      </c>
    </row>
    <row r="35" spans="1:8" x14ac:dyDescent="0.25">
      <c r="B35" s="7">
        <v>4000</v>
      </c>
      <c r="C35" s="10">
        <f t="shared" si="4"/>
        <v>32.580154610708128</v>
      </c>
      <c r="D35" s="10">
        <f t="shared" si="4"/>
        <v>54.476389849471232</v>
      </c>
      <c r="E35" s="10">
        <f t="shared" si="4"/>
        <v>82.514268148270389</v>
      </c>
      <c r="F35" s="10">
        <f t="shared" si="4"/>
        <v>112.32978265861605</v>
      </c>
      <c r="G35" s="10">
        <f t="shared" si="4"/>
        <v>137.71631353946327</v>
      </c>
      <c r="H35" s="10">
        <f t="shared" si="4"/>
        <v>166.32405016843393</v>
      </c>
    </row>
    <row r="36" spans="1:8" x14ac:dyDescent="0.25">
      <c r="B36" s="7">
        <v>4500</v>
      </c>
      <c r="C36" s="10">
        <f t="shared" si="4"/>
        <v>36.652673937046643</v>
      </c>
      <c r="D36" s="10">
        <f t="shared" si="4"/>
        <v>61.285938580655134</v>
      </c>
      <c r="E36" s="10">
        <f t="shared" si="4"/>
        <v>92.828551666804174</v>
      </c>
      <c r="F36" s="10">
        <f t="shared" si="4"/>
        <v>126.37100549094305</v>
      </c>
      <c r="G36" s="10">
        <f t="shared" si="4"/>
        <v>154.93085273189618</v>
      </c>
      <c r="H36" s="10">
        <f t="shared" si="4"/>
        <v>187.11455643948815</v>
      </c>
    </row>
    <row r="37" spans="1:8" x14ac:dyDescent="0.25">
      <c r="B37" s="7">
        <v>5000</v>
      </c>
      <c r="C37" s="10">
        <f t="shared" si="4"/>
        <v>40.725193263385165</v>
      </c>
      <c r="D37" s="10">
        <f t="shared" si="4"/>
        <v>68.095487311839037</v>
      </c>
      <c r="E37" s="10">
        <f t="shared" si="4"/>
        <v>103.14283518533799</v>
      </c>
      <c r="F37" s="10">
        <f t="shared" si="4"/>
        <v>140.41222832327006</v>
      </c>
      <c r="G37" s="10">
        <f t="shared" si="4"/>
        <v>172.14539192432909</v>
      </c>
      <c r="H37" s="10">
        <f t="shared" si="4"/>
        <v>207.90506271054241</v>
      </c>
    </row>
    <row r="38" spans="1:8" x14ac:dyDescent="0.25">
      <c r="B38" s="7">
        <v>5500</v>
      </c>
      <c r="C38" s="10">
        <f t="shared" si="4"/>
        <v>44.797712589723687</v>
      </c>
      <c r="D38" s="10">
        <f t="shared" si="4"/>
        <v>74.905036043022946</v>
      </c>
      <c r="E38" s="10">
        <f t="shared" si="4"/>
        <v>113.4571187038718</v>
      </c>
      <c r="F38" s="10">
        <f t="shared" si="4"/>
        <v>154.45345115559709</v>
      </c>
      <c r="G38" s="10">
        <f t="shared" si="4"/>
        <v>189.35993111676203</v>
      </c>
      <c r="H38" s="10">
        <f t="shared" si="4"/>
        <v>228.69556898159667</v>
      </c>
    </row>
    <row r="39" spans="1:8" x14ac:dyDescent="0.25">
      <c r="B39" s="7">
        <v>6000</v>
      </c>
      <c r="C39" s="10">
        <f t="shared" si="4"/>
        <v>48.870231916062203</v>
      </c>
      <c r="D39" s="10">
        <f t="shared" si="4"/>
        <v>81.71458477420687</v>
      </c>
      <c r="E39" s="10">
        <f t="shared" si="4"/>
        <v>123.77140222240561</v>
      </c>
      <c r="F39" s="10">
        <f t="shared" si="4"/>
        <v>168.49467398792413</v>
      </c>
      <c r="G39" s="10">
        <f t="shared" si="4"/>
        <v>206.57447030919496</v>
      </c>
      <c r="H39" s="10">
        <f t="shared" si="4"/>
        <v>249.48607525265095</v>
      </c>
    </row>
    <row r="40" spans="1:8" x14ac:dyDescent="0.25">
      <c r="B40" s="7">
        <v>6500</v>
      </c>
      <c r="C40" s="10">
        <f t="shared" si="4"/>
        <v>52.942751242400718</v>
      </c>
      <c r="D40" s="10">
        <f t="shared" si="4"/>
        <v>88.524133505390751</v>
      </c>
      <c r="E40" s="10">
        <f t="shared" si="4"/>
        <v>134.0856857409394</v>
      </c>
      <c r="F40" s="10">
        <f t="shared" si="4"/>
        <v>182.53589682025111</v>
      </c>
      <c r="G40" s="10">
        <f t="shared" si="4"/>
        <v>223.78900950162785</v>
      </c>
      <c r="H40" s="10">
        <f t="shared" si="4"/>
        <v>270.27658152370515</v>
      </c>
    </row>
    <row r="41" spans="1:8" x14ac:dyDescent="0.25">
      <c r="B41" s="7">
        <v>7000</v>
      </c>
      <c r="C41" s="10">
        <f t="shared" si="4"/>
        <v>57.015270568739226</v>
      </c>
      <c r="D41" s="10">
        <f t="shared" si="4"/>
        <v>95.33368223657466</v>
      </c>
      <c r="E41" s="10">
        <f t="shared" si="4"/>
        <v>144.39996925947318</v>
      </c>
      <c r="F41" s="10">
        <f t="shared" si="4"/>
        <v>196.57711965257806</v>
      </c>
      <c r="G41" s="10">
        <f t="shared" si="4"/>
        <v>241.00354869406073</v>
      </c>
      <c r="H41" s="10">
        <f t="shared" si="4"/>
        <v>291.06708779475935</v>
      </c>
    </row>
    <row r="42" spans="1:8" x14ac:dyDescent="0.25">
      <c r="B42" s="7">
        <v>7500</v>
      </c>
      <c r="C42" s="10">
        <f t="shared" si="4"/>
        <v>61.087789895077748</v>
      </c>
      <c r="D42" s="10">
        <f t="shared" si="4"/>
        <v>102.14323096775857</v>
      </c>
      <c r="E42" s="10">
        <f t="shared" si="4"/>
        <v>154.71425277800702</v>
      </c>
      <c r="F42" s="10">
        <f t="shared" si="4"/>
        <v>210.61834248490513</v>
      </c>
      <c r="G42" s="10">
        <f t="shared" si="4"/>
        <v>258.21808788649372</v>
      </c>
      <c r="H42" s="10">
        <f t="shared" si="4"/>
        <v>311.85759406581366</v>
      </c>
    </row>
    <row r="43" spans="1:8" x14ac:dyDescent="0.25">
      <c r="B43" s="7">
        <v>8000</v>
      </c>
      <c r="C43" s="10">
        <f t="shared" si="4"/>
        <v>65.160309221416256</v>
      </c>
      <c r="D43" s="10">
        <f t="shared" si="4"/>
        <v>108.95277969894246</v>
      </c>
      <c r="E43" s="10">
        <f t="shared" si="4"/>
        <v>165.02853629654078</v>
      </c>
      <c r="F43" s="10">
        <f t="shared" si="4"/>
        <v>224.65956531723211</v>
      </c>
      <c r="G43" s="10">
        <f t="shared" si="4"/>
        <v>275.43262707892654</v>
      </c>
      <c r="H43" s="10">
        <f t="shared" si="4"/>
        <v>332.64810033686786</v>
      </c>
    </row>
    <row r="44" spans="1:8" x14ac:dyDescent="0.25">
      <c r="B44" s="2">
        <v>2000</v>
      </c>
      <c r="C44" s="10">
        <f>$B44*$A$2*PI()/30/$B$2/C$2*3.6</f>
        <v>16.290077305354064</v>
      </c>
      <c r="D44" s="10">
        <f>$B44*$A$2*PI()/30/$B$2/D$2*3.6</f>
        <v>27.238194924735616</v>
      </c>
      <c r="E44" s="10">
        <f t="shared" si="4"/>
        <v>41.257134074135195</v>
      </c>
      <c r="F44" s="10">
        <f t="shared" si="4"/>
        <v>56.164891329308027</v>
      </c>
      <c r="G44" s="10">
        <f t="shared" si="4"/>
        <v>68.858156769731636</v>
      </c>
      <c r="H44" s="10">
        <f t="shared" si="4"/>
        <v>83.162025084216964</v>
      </c>
    </row>
    <row r="46" spans="1:8" x14ac:dyDescent="0.25">
      <c r="A46" t="s">
        <v>25</v>
      </c>
      <c r="B46" s="2">
        <v>8000</v>
      </c>
      <c r="C46" s="10">
        <f>$B$46-$B$46/C$2*D$2</f>
        <v>3215.5192808138163</v>
      </c>
      <c r="D46" s="10">
        <f>$B$46-$B$46/D$2*E$2</f>
        <v>2718.3544303797471</v>
      </c>
      <c r="E46" s="10">
        <f>$B$46-$B$46/E$2*F$2</f>
        <v>2123.4272019173159</v>
      </c>
      <c r="F46" s="10">
        <f>$B$46-$B$46/F$2*G$2</f>
        <v>1474.7145187601955</v>
      </c>
      <c r="G46" s="10">
        <f>$B$46-$B$46/G$2*H$2</f>
        <v>1376</v>
      </c>
    </row>
    <row r="47" spans="1:8" x14ac:dyDescent="0.25">
      <c r="A47" t="s">
        <v>26</v>
      </c>
      <c r="B47" s="2">
        <v>8000</v>
      </c>
      <c r="C47" s="10">
        <f>$B$47*$A$2*PI()/30/$B$2*3.6*(1/D$2 - 1/C$2)</f>
        <v>43.792470477526209</v>
      </c>
      <c r="D47" s="10">
        <f t="shared" ref="D47:G47" si="5">$B$47*$A$2*PI()/30/$B$2*3.6*(1/E$2 - 1/D$2)</f>
        <v>56.075756597598314</v>
      </c>
      <c r="E47" s="10">
        <f t="shared" si="5"/>
        <v>59.631029020691329</v>
      </c>
      <c r="F47" s="10">
        <f t="shared" si="5"/>
        <v>50.773061761694436</v>
      </c>
      <c r="G47" s="10">
        <f t="shared" si="5"/>
        <v>57.215473257941269</v>
      </c>
    </row>
    <row r="69" s="11" customFormat="1" x14ac:dyDescent="0.25"/>
  </sheetData>
  <conditionalFormatting sqref="C4:H25">
    <cfRule type="cellIs" dxfId="6" priority="1" operator="between">
      <formula>$J$2</formula>
      <formula>$K$2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gear_calc</vt:lpstr>
      <vt:lpstr>nEng_vVeh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Bloch</dc:creator>
  <cp:lastModifiedBy>Peter Bloch</cp:lastModifiedBy>
  <dcterms:created xsi:type="dcterms:W3CDTF">2025-09-10T12:59:53Z</dcterms:created>
  <dcterms:modified xsi:type="dcterms:W3CDTF">2025-09-14T16:15:28Z</dcterms:modified>
</cp:coreProperties>
</file>